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17" sheetId="10" r:id="rId10"/>
    <sheet name="грудень" sheetId="11" r:id="rId11"/>
  </sheets>
  <externalReferences>
    <externalReference r:id="rId14"/>
  </externalReferences>
  <definedNames>
    <definedName name="_xlnm.Print_Titles" localSheetId="1">'вересень'!$3:$6</definedName>
  </definedNames>
  <calcPr fullCalcOnLoad="1"/>
</workbook>
</file>

<file path=xl/sharedStrings.xml><?xml version="1.0" encoding="utf-8"?>
<sst xmlns="http://schemas.openxmlformats.org/spreadsheetml/2006/main" count="1731" uniqueCount="262">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</sst>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6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66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25" fillId="0" borderId="0">
      <alignment/>
      <protection/>
    </xf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5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3" fillId="0" borderId="0" xfId="55" applyNumberFormat="1" applyFo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5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Fill="1" applyBorder="1" applyAlignment="1" applyProtection="1">
      <alignment/>
      <protection/>
    </xf>
    <xf numFmtId="191" fontId="84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7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6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8" fillId="0" borderId="0" xfId="0" applyNumberFormat="1" applyFont="1" applyAlignment="1" applyProtection="1">
      <alignment/>
      <protection/>
    </xf>
    <xf numFmtId="4" fontId="88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9" fillId="39" borderId="10" xfId="0" applyNumberFormat="1" applyFont="1" applyFill="1" applyBorder="1" applyAlignment="1">
      <alignment/>
    </xf>
    <xf numFmtId="182" fontId="89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6" fillId="0" borderId="0" xfId="55" applyFont="1" applyAlignment="1" applyProtection="1">
      <alignment horizontal="center"/>
      <protection/>
    </xf>
    <xf numFmtId="0" fontId="86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6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2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3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3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27"/>
  <sheetViews>
    <sheetView tabSelected="1"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95" t="s">
        <v>260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86"/>
      <c r="Y1" s="86"/>
    </row>
    <row r="2" spans="2:25" s="1" customFormat="1" ht="15.75" customHeight="1">
      <c r="B2" s="396"/>
      <c r="C2" s="396"/>
      <c r="D2" s="396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97"/>
      <c r="B3" s="399"/>
      <c r="C3" s="400" t="s">
        <v>0</v>
      </c>
      <c r="D3" s="401" t="s">
        <v>150</v>
      </c>
      <c r="E3" s="32"/>
      <c r="F3" s="402" t="s">
        <v>26</v>
      </c>
      <c r="G3" s="403"/>
      <c r="H3" s="403"/>
      <c r="I3" s="403"/>
      <c r="J3" s="404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5" t="s">
        <v>244</v>
      </c>
      <c r="U3" s="406" t="s">
        <v>252</v>
      </c>
      <c r="V3" s="406"/>
      <c r="W3" s="406"/>
      <c r="X3" s="406"/>
      <c r="Y3" s="406"/>
    </row>
    <row r="4" spans="1:25" ht="22.5" customHeight="1">
      <c r="A4" s="397"/>
      <c r="B4" s="399"/>
      <c r="C4" s="400"/>
      <c r="D4" s="401"/>
      <c r="E4" s="407" t="s">
        <v>249</v>
      </c>
      <c r="F4" s="389" t="s">
        <v>33</v>
      </c>
      <c r="G4" s="377" t="s">
        <v>250</v>
      </c>
      <c r="H4" s="391" t="s">
        <v>251</v>
      </c>
      <c r="I4" s="377" t="s">
        <v>138</v>
      </c>
      <c r="J4" s="391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91"/>
      <c r="U4" s="393" t="s">
        <v>261</v>
      </c>
      <c r="V4" s="377" t="s">
        <v>49</v>
      </c>
      <c r="W4" s="379" t="s">
        <v>48</v>
      </c>
      <c r="X4" s="91" t="s">
        <v>64</v>
      </c>
      <c r="Y4" s="91"/>
    </row>
    <row r="5" spans="1:25" ht="67.5" customHeight="1">
      <c r="A5" s="398"/>
      <c r="B5" s="399"/>
      <c r="C5" s="400"/>
      <c r="D5" s="401"/>
      <c r="E5" s="408"/>
      <c r="F5" s="390"/>
      <c r="G5" s="378"/>
      <c r="H5" s="392"/>
      <c r="I5" s="378"/>
      <c r="J5" s="392"/>
      <c r="K5" s="380" t="s">
        <v>247</v>
      </c>
      <c r="L5" s="381"/>
      <c r="M5" s="382"/>
      <c r="N5" s="383" t="s">
        <v>248</v>
      </c>
      <c r="O5" s="384"/>
      <c r="P5" s="385"/>
      <c r="Q5" s="386" t="s">
        <v>253</v>
      </c>
      <c r="R5" s="386"/>
      <c r="S5" s="386"/>
      <c r="T5" s="392"/>
      <c r="U5" s="394"/>
      <c r="V5" s="378"/>
      <c r="W5" s="379"/>
      <c r="X5" s="387" t="s">
        <v>215</v>
      </c>
      <c r="Y5" s="388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1065147.8099999998</v>
      </c>
      <c r="G8" s="151">
        <f>F8-E8</f>
        <v>603.2099999997299</v>
      </c>
      <c r="H8" s="152">
        <f>F8/E8*100</f>
        <v>100.05666366632265</v>
      </c>
      <c r="I8" s="153">
        <f aca="true" t="shared" si="0" ref="I8:I40">F8-D8</f>
        <v>-233303.29000000027</v>
      </c>
      <c r="J8" s="153">
        <f aca="true" t="shared" si="1" ref="J8:J39">F8/D8*100</f>
        <v>82.03218511655925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267529.0599999998</v>
      </c>
      <c r="S8" s="205">
        <f aca="true" t="shared" si="5" ref="S8:S20">F8/Q8</f>
        <v>1.3354096929140642</v>
      </c>
      <c r="T8" s="151">
        <f>T9+T15+T18+T19+T23+T17</f>
        <v>117913</v>
      </c>
      <c r="U8" s="151">
        <f>U9+U15+U18+U19+U23+U17</f>
        <v>126915.96999999994</v>
      </c>
      <c r="V8" s="151">
        <f>U8-T8</f>
        <v>9002.969999999943</v>
      </c>
      <c r="W8" s="151">
        <f aca="true" t="shared" si="6" ref="W8:W16">U8/T8*100</f>
        <v>107.63526498350473</v>
      </c>
      <c r="X8" s="15">
        <f>X9+X15+X18+X19+X23</f>
        <v>102514</v>
      </c>
      <c r="Y8" s="15">
        <f>U8-X8</f>
        <v>24401.969999999943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609739.6</v>
      </c>
      <c r="G9" s="150">
        <f>F9-E9</f>
        <v>-3900.4000000000233</v>
      </c>
      <c r="H9" s="157">
        <f>F9/E9*100</f>
        <v>99.36438302587837</v>
      </c>
      <c r="I9" s="158">
        <f t="shared" si="0"/>
        <v>-156905.40000000002</v>
      </c>
      <c r="J9" s="158">
        <f t="shared" si="1"/>
        <v>79.53349985977864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178456.81</v>
      </c>
      <c r="S9" s="206">
        <f t="shared" si="5"/>
        <v>1.4137814309724717</v>
      </c>
      <c r="T9" s="157">
        <f>E9-вересень!E9</f>
        <v>66500</v>
      </c>
      <c r="U9" s="160">
        <f>F9-вересень!F9</f>
        <v>57808.04999999993</v>
      </c>
      <c r="V9" s="161">
        <f>U9-T9</f>
        <v>-8691.95000000007</v>
      </c>
      <c r="W9" s="158">
        <f t="shared" si="6"/>
        <v>86.9293984962405</v>
      </c>
      <c r="X9" s="100">
        <v>71000</v>
      </c>
      <c r="Y9" s="100">
        <f>U9-X9</f>
        <v>-13191.95000000007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558304.13</v>
      </c>
      <c r="G10" s="103">
        <f aca="true" t="shared" si="7" ref="G10:G35">F10-E10</f>
        <v>-1245.8699999999953</v>
      </c>
      <c r="H10" s="105">
        <f aca="true" t="shared" si="8" ref="H10:H15">F10/E10*100</f>
        <v>99.77734429452238</v>
      </c>
      <c r="I10" s="104">
        <f t="shared" si="0"/>
        <v>-143012.87</v>
      </c>
      <c r="J10" s="104">
        <f t="shared" si="1"/>
        <v>79.60795617388428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178855.78000000003</v>
      </c>
      <c r="S10" s="207">
        <f t="shared" si="5"/>
        <v>1.471357379732973</v>
      </c>
      <c r="T10" s="105">
        <f>E10-вересень!E10</f>
        <v>61244</v>
      </c>
      <c r="U10" s="144">
        <f>F10-вересень!F10</f>
        <v>52239.369999999995</v>
      </c>
      <c r="V10" s="106">
        <f aca="true" t="shared" si="9" ref="V10:V40">U10-T10</f>
        <v>-9004.630000000005</v>
      </c>
      <c r="W10" s="104">
        <f t="shared" si="6"/>
        <v>85.29712298347593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33271.33</v>
      </c>
      <c r="G11" s="103">
        <f t="shared" si="7"/>
        <v>-4828.669999999998</v>
      </c>
      <c r="H11" s="105">
        <f t="shared" si="8"/>
        <v>87.32632545931759</v>
      </c>
      <c r="I11" s="104">
        <f t="shared" si="0"/>
        <v>-13234.669999999998</v>
      </c>
      <c r="J11" s="104">
        <f t="shared" si="1"/>
        <v>71.54201608394615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507.2300000000032</v>
      </c>
      <c r="S11" s="207">
        <f t="shared" si="5"/>
        <v>1.0154812737111656</v>
      </c>
      <c r="T11" s="105">
        <f>E11-вересень!E11</f>
        <v>3900</v>
      </c>
      <c r="U11" s="144">
        <f>F11-вересень!F11</f>
        <v>3536.9300000000003</v>
      </c>
      <c r="V11" s="106">
        <f t="shared" si="9"/>
        <v>-363.0699999999997</v>
      </c>
      <c r="W11" s="104">
        <f t="shared" si="6"/>
        <v>90.69051282051282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8259.61</v>
      </c>
      <c r="G12" s="103">
        <f t="shared" si="7"/>
        <v>1479.6100000000006</v>
      </c>
      <c r="H12" s="105">
        <f t="shared" si="8"/>
        <v>121.8231563421829</v>
      </c>
      <c r="I12" s="104">
        <f t="shared" si="0"/>
        <v>-20.389999999999418</v>
      </c>
      <c r="J12" s="104">
        <f t="shared" si="1"/>
        <v>99.75374396135265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283.0400000000009</v>
      </c>
      <c r="S12" s="207">
        <f t="shared" si="5"/>
        <v>1.035483923541071</v>
      </c>
      <c r="T12" s="105">
        <f>E12-вересень!E12</f>
        <v>600</v>
      </c>
      <c r="U12" s="144">
        <f>F12-вересень!F12</f>
        <v>720.9700000000003</v>
      </c>
      <c r="V12" s="106">
        <f t="shared" si="9"/>
        <v>120.97000000000025</v>
      </c>
      <c r="W12" s="104">
        <f t="shared" si="6"/>
        <v>120.1616666666667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8760.41</v>
      </c>
      <c r="G13" s="103">
        <f t="shared" si="7"/>
        <v>510.40999999999985</v>
      </c>
      <c r="H13" s="105">
        <f t="shared" si="8"/>
        <v>106.18678787878788</v>
      </c>
      <c r="I13" s="104">
        <f t="shared" si="0"/>
        <v>-629.5900000000001</v>
      </c>
      <c r="J13" s="104">
        <f t="shared" si="1"/>
        <v>93.295101171459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410.619999999999</v>
      </c>
      <c r="S13" s="207">
        <f t="shared" si="5"/>
        <v>1.049177284698178</v>
      </c>
      <c r="T13" s="105">
        <f>E13-вересень!E13</f>
        <v>660</v>
      </c>
      <c r="U13" s="144">
        <f>F13-вересень!F13</f>
        <v>1203.1099999999997</v>
      </c>
      <c r="V13" s="106">
        <f t="shared" si="9"/>
        <v>543.1099999999997</v>
      </c>
      <c r="W13" s="104">
        <f t="shared" si="6"/>
        <v>182.2893939393939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1144.11</v>
      </c>
      <c r="G14" s="103">
        <f t="shared" si="7"/>
        <v>184.1099999999999</v>
      </c>
      <c r="H14" s="105">
        <f t="shared" si="8"/>
        <v>119.17812499999998</v>
      </c>
      <c r="I14" s="104">
        <f t="shared" si="0"/>
        <v>-7.8900000000001</v>
      </c>
      <c r="J14" s="104">
        <f t="shared" si="1"/>
        <v>99.31510416666666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-1599.8799999999999</v>
      </c>
      <c r="S14" s="207">
        <f t="shared" si="5"/>
        <v>0.4169512279563701</v>
      </c>
      <c r="T14" s="105">
        <f>E14-вересень!E14</f>
        <v>96</v>
      </c>
      <c r="U14" s="144">
        <f>F14-вересень!F14</f>
        <v>107.65999999999985</v>
      </c>
      <c r="V14" s="106">
        <f t="shared" si="9"/>
        <v>11.659999999999854</v>
      </c>
      <c r="W14" s="104">
        <f t="shared" si="6"/>
        <v>112.14583333333319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99503.95</v>
      </c>
      <c r="G19" s="150">
        <f t="shared" si="7"/>
        <v>-7296.050000000003</v>
      </c>
      <c r="H19" s="157">
        <f aca="true" t="shared" si="11" ref="H19:H39">F19/E19*100</f>
        <v>93.16849250936329</v>
      </c>
      <c r="I19" s="158">
        <f t="shared" si="0"/>
        <v>-30496.050000000003</v>
      </c>
      <c r="J19" s="158">
        <f t="shared" si="1"/>
        <v>76.5415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15873.520000000004</v>
      </c>
      <c r="S19" s="208">
        <f t="shared" si="5"/>
        <v>1.189805552835254</v>
      </c>
      <c r="T19" s="157">
        <f>E19-вересень!E19</f>
        <v>12000</v>
      </c>
      <c r="U19" s="160">
        <f>F19-вересень!F19</f>
        <v>29372.5</v>
      </c>
      <c r="V19" s="161">
        <f t="shared" si="9"/>
        <v>17372.5</v>
      </c>
      <c r="W19" s="158">
        <f t="shared" si="10"/>
        <v>244.77083333333334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51915.68</v>
      </c>
      <c r="G20" s="253">
        <f t="shared" si="7"/>
        <v>-11384.32</v>
      </c>
      <c r="H20" s="195">
        <f t="shared" si="11"/>
        <v>82.01529225908372</v>
      </c>
      <c r="I20" s="254">
        <f t="shared" si="0"/>
        <v>-24584.32</v>
      </c>
      <c r="J20" s="254">
        <f t="shared" si="1"/>
        <v>67.86363398692811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-31714.749999999993</v>
      </c>
      <c r="S20" s="256">
        <f t="shared" si="5"/>
        <v>0.620774997808812</v>
      </c>
      <c r="T20" s="195">
        <f>E20-вересень!E20</f>
        <v>7050</v>
      </c>
      <c r="U20" s="179">
        <f>F20-вересень!F20</f>
        <v>4836.5999999999985</v>
      </c>
      <c r="V20" s="166">
        <f t="shared" si="9"/>
        <v>-2213.4000000000015</v>
      </c>
      <c r="W20" s="254">
        <f t="shared" si="10"/>
        <v>68.6042553191489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9740.57</v>
      </c>
      <c r="G21" s="253">
        <f t="shared" si="7"/>
        <v>1040.5699999999997</v>
      </c>
      <c r="H21" s="195">
        <f t="shared" si="11"/>
        <v>111.96057471264366</v>
      </c>
      <c r="I21" s="254">
        <f t="shared" si="0"/>
        <v>-959.4300000000003</v>
      </c>
      <c r="J21" s="254">
        <f t="shared" si="1"/>
        <v>91.03336448598131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9740.57</v>
      </c>
      <c r="S21" s="256"/>
      <c r="T21" s="195">
        <f>E21-вересень!E21</f>
        <v>950</v>
      </c>
      <c r="U21" s="179">
        <f>F21-вересень!F21</f>
        <v>4798.25</v>
      </c>
      <c r="V21" s="166">
        <f t="shared" si="9"/>
        <v>3848.25</v>
      </c>
      <c r="W21" s="254">
        <f t="shared" si="10"/>
        <v>505.0789473684211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37847.7</v>
      </c>
      <c r="G22" s="253">
        <f t="shared" si="7"/>
        <v>3047.699999999997</v>
      </c>
      <c r="H22" s="195">
        <f t="shared" si="11"/>
        <v>108.75775862068964</v>
      </c>
      <c r="I22" s="254">
        <f t="shared" si="0"/>
        <v>-4952.300000000003</v>
      </c>
      <c r="J22" s="254">
        <f t="shared" si="1"/>
        <v>88.42920560747662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37847.7</v>
      </c>
      <c r="S22" s="256"/>
      <c r="T22" s="195">
        <f>E22-вересень!E22</f>
        <v>4000</v>
      </c>
      <c r="U22" s="179">
        <f>F22-вересень!F22</f>
        <v>19737.649999999998</v>
      </c>
      <c r="V22" s="166">
        <f t="shared" si="9"/>
        <v>15737.649999999998</v>
      </c>
      <c r="W22" s="254">
        <f t="shared" si="10"/>
        <v>493.44124999999997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355376.02</v>
      </c>
      <c r="G23" s="150">
        <f t="shared" si="7"/>
        <v>11812.420000000042</v>
      </c>
      <c r="H23" s="157">
        <f t="shared" si="11"/>
        <v>103.43820474578797</v>
      </c>
      <c r="I23" s="158">
        <f t="shared" si="0"/>
        <v>-45754.07999999996</v>
      </c>
      <c r="J23" s="158">
        <f t="shared" si="1"/>
        <v>88.59370563315993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73163.28000000003</v>
      </c>
      <c r="S23" s="209">
        <f aca="true" t="shared" si="14" ref="S23:S31">F23/Q23</f>
        <v>1.259248678851281</v>
      </c>
      <c r="T23" s="157">
        <f>E23-вересень!E23</f>
        <v>39413</v>
      </c>
      <c r="U23" s="160">
        <f>F23-вересень!F23</f>
        <v>39731.94</v>
      </c>
      <c r="V23" s="161">
        <f t="shared" si="9"/>
        <v>318.9400000000023</v>
      </c>
      <c r="W23" s="158">
        <f t="shared" si="10"/>
        <v>100.80922538248802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175145.15</v>
      </c>
      <c r="G24" s="150">
        <f t="shared" si="7"/>
        <v>729.0499999999884</v>
      </c>
      <c r="H24" s="157">
        <f t="shared" si="11"/>
        <v>100.41799466907011</v>
      </c>
      <c r="I24" s="158">
        <f t="shared" si="0"/>
        <v>-31475.850000000006</v>
      </c>
      <c r="J24" s="158">
        <f t="shared" si="1"/>
        <v>84.76638386224053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21488.839999999997</v>
      </c>
      <c r="S24" s="209">
        <f t="shared" si="14"/>
        <v>1.1398500328427774</v>
      </c>
      <c r="T24" s="157">
        <f>E24-вересень!E24</f>
        <v>20257.20000000001</v>
      </c>
      <c r="U24" s="160">
        <f>F24-вересень!F24</f>
        <v>18618.369999999995</v>
      </c>
      <c r="V24" s="161">
        <f t="shared" si="9"/>
        <v>-1638.8300000000163</v>
      </c>
      <c r="W24" s="158">
        <f t="shared" si="10"/>
        <v>91.90988882965063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23383.1</v>
      </c>
      <c r="G25" s="253">
        <f t="shared" si="7"/>
        <v>1524</v>
      </c>
      <c r="H25" s="195">
        <f t="shared" si="11"/>
        <v>106.97192473615107</v>
      </c>
      <c r="I25" s="254">
        <f t="shared" si="0"/>
        <v>574.0999999999985</v>
      </c>
      <c r="J25" s="254">
        <f t="shared" si="1"/>
        <v>102.51698890788722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3161.709999999999</v>
      </c>
      <c r="S25" s="215">
        <f t="shared" si="14"/>
        <v>1.156354731301854</v>
      </c>
      <c r="T25" s="195">
        <f>E25-вересень!E25</f>
        <v>4600</v>
      </c>
      <c r="U25" s="179">
        <f>F25-вересень!F25</f>
        <v>4744.199999999997</v>
      </c>
      <c r="V25" s="166">
        <f t="shared" si="9"/>
        <v>144.1999999999971</v>
      </c>
      <c r="W25" s="254">
        <f t="shared" si="10"/>
        <v>103.1347826086956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1213.66</v>
      </c>
      <c r="G26" s="223">
        <f t="shared" si="7"/>
        <v>-498.6399999999999</v>
      </c>
      <c r="H26" s="237">
        <f t="shared" si="11"/>
        <v>70.87893476610407</v>
      </c>
      <c r="I26" s="299">
        <f t="shared" si="0"/>
        <v>-608.6399999999999</v>
      </c>
      <c r="J26" s="299">
        <f t="shared" si="1"/>
        <v>66.60044998079351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-418.1200000000001</v>
      </c>
      <c r="S26" s="228">
        <f t="shared" si="14"/>
        <v>1.5255801091082788</v>
      </c>
      <c r="T26" s="237">
        <f>E26-вересень!E26</f>
        <v>342.29999999999995</v>
      </c>
      <c r="U26" s="237">
        <f>F26-вересень!F26</f>
        <v>166.73000000000002</v>
      </c>
      <c r="V26" s="299">
        <f t="shared" si="9"/>
        <v>-175.56999999999994</v>
      </c>
      <c r="W26" s="299">
        <f t="shared" si="10"/>
        <v>48.70873502775345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22169.44</v>
      </c>
      <c r="G27" s="223">
        <f t="shared" si="7"/>
        <v>2022.6399999999994</v>
      </c>
      <c r="H27" s="237">
        <f t="shared" si="11"/>
        <v>110.03950999662477</v>
      </c>
      <c r="I27" s="299">
        <f t="shared" si="0"/>
        <v>1182.739999999998</v>
      </c>
      <c r="J27" s="299">
        <f t="shared" si="1"/>
        <v>105.63566449227366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-2743.59</v>
      </c>
      <c r="S27" s="228">
        <f t="shared" si="14"/>
        <v>1.1412339743177262</v>
      </c>
      <c r="T27" s="237">
        <f>E27-вересень!E27</f>
        <v>4257.699999999999</v>
      </c>
      <c r="U27" s="237">
        <f>F27-вересень!F27</f>
        <v>4577.4699999999975</v>
      </c>
      <c r="V27" s="299">
        <f t="shared" si="9"/>
        <v>319.7699999999986</v>
      </c>
      <c r="W27" s="299">
        <f t="shared" si="10"/>
        <v>107.51039293515274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188.22</v>
      </c>
      <c r="G28" s="253">
        <f t="shared" si="7"/>
        <v>-451.78</v>
      </c>
      <c r="H28" s="195">
        <f t="shared" si="11"/>
        <v>29.409374999999997</v>
      </c>
      <c r="I28" s="254">
        <f t="shared" si="0"/>
        <v>-631.78</v>
      </c>
      <c r="J28" s="254">
        <f t="shared" si="1"/>
        <v>22.953658536585365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-622.0699999999999</v>
      </c>
      <c r="S28" s="212">
        <f t="shared" si="14"/>
        <v>0.23228720581520199</v>
      </c>
      <c r="T28" s="195">
        <f>E28-вересень!E28</f>
        <v>173.2</v>
      </c>
      <c r="U28" s="179">
        <f>F28-вересень!F28</f>
        <v>101.58</v>
      </c>
      <c r="V28" s="166">
        <f t="shared" si="9"/>
        <v>-71.61999999999999</v>
      </c>
      <c r="W28" s="254">
        <f t="shared" si="10"/>
        <v>58.648960739030024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151573.83</v>
      </c>
      <c r="G29" s="150">
        <f t="shared" si="7"/>
        <v>-343.1700000000128</v>
      </c>
      <c r="H29" s="195">
        <f t="shared" si="11"/>
        <v>99.77410691364362</v>
      </c>
      <c r="I29" s="254">
        <f t="shared" si="0"/>
        <v>-31418.170000000013</v>
      </c>
      <c r="J29" s="254">
        <f t="shared" si="1"/>
        <v>82.83085052898487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18949.189999999973</v>
      </c>
      <c r="S29" s="211">
        <f t="shared" si="14"/>
        <v>1.1428783520166386</v>
      </c>
      <c r="T29" s="195">
        <f>E29-вересень!E29</f>
        <v>15484</v>
      </c>
      <c r="U29" s="179">
        <f>F29-вересень!F29</f>
        <v>13772.589999999997</v>
      </c>
      <c r="V29" s="166">
        <f t="shared" si="9"/>
        <v>-1711.4100000000035</v>
      </c>
      <c r="W29" s="254">
        <f t="shared" si="10"/>
        <v>88.94723585636784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49591.9</v>
      </c>
      <c r="G30" s="223">
        <f t="shared" si="7"/>
        <v>1658.9000000000015</v>
      </c>
      <c r="H30" s="237">
        <f t="shared" si="11"/>
        <v>103.46087246781967</v>
      </c>
      <c r="I30" s="299">
        <f t="shared" si="0"/>
        <v>-7941.0999999999985</v>
      </c>
      <c r="J30" s="299">
        <f t="shared" si="1"/>
        <v>86.19731284654026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7585.620000000003</v>
      </c>
      <c r="S30" s="228">
        <f t="shared" si="14"/>
        <v>1.1805829985421228</v>
      </c>
      <c r="T30" s="237">
        <f>E30-вересень!E30</f>
        <v>4800</v>
      </c>
      <c r="U30" s="237">
        <f>F30-вересень!F30</f>
        <v>4482.9100000000035</v>
      </c>
      <c r="V30" s="299">
        <f t="shared" si="9"/>
        <v>-317.0899999999965</v>
      </c>
      <c r="W30" s="299">
        <f t="shared" si="10"/>
        <v>93.3939583333334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101981.94</v>
      </c>
      <c r="G31" s="223">
        <f t="shared" si="7"/>
        <v>-2002.0599999999977</v>
      </c>
      <c r="H31" s="237">
        <f t="shared" si="11"/>
        <v>98.07464609939991</v>
      </c>
      <c r="I31" s="299">
        <f t="shared" si="0"/>
        <v>-23477.059999999998</v>
      </c>
      <c r="J31" s="299">
        <f t="shared" si="1"/>
        <v>81.2870658940371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11363.580000000002</v>
      </c>
      <c r="S31" s="228">
        <f t="shared" si="14"/>
        <v>1.1254004155449293</v>
      </c>
      <c r="T31" s="237">
        <f>E31-вересень!E31</f>
        <v>10684</v>
      </c>
      <c r="U31" s="237">
        <f>F31-вересень!F31</f>
        <v>9289.699999999997</v>
      </c>
      <c r="V31" s="299">
        <f t="shared" si="9"/>
        <v>-1394.300000000003</v>
      </c>
      <c r="W31" s="299">
        <f t="shared" si="10"/>
        <v>86.94964432796702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132.36</v>
      </c>
      <c r="G33" s="150">
        <f t="shared" si="7"/>
        <v>39.860000000000014</v>
      </c>
      <c r="H33" s="157">
        <f t="shared" si="11"/>
        <v>143.09189189189192</v>
      </c>
      <c r="I33" s="158">
        <f t="shared" si="0"/>
        <v>17.360000000000014</v>
      </c>
      <c r="J33" s="158">
        <f t="shared" si="1"/>
        <v>115.09565217391307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36.18000000000001</v>
      </c>
      <c r="S33" s="210">
        <f aca="true" t="shared" si="16" ref="S33:S39">F33/Q33</f>
        <v>1.3761696818465379</v>
      </c>
      <c r="T33" s="157">
        <f>E33-вересень!E33</f>
        <v>13.5</v>
      </c>
      <c r="U33" s="160">
        <f>F33-вересень!F33</f>
        <v>16.30000000000001</v>
      </c>
      <c r="V33" s="161">
        <f t="shared" si="9"/>
        <v>2.8000000000000114</v>
      </c>
      <c r="W33" s="158">
        <f t="shared" si="10"/>
        <v>120.74074074074082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180141.76</v>
      </c>
      <c r="G35" s="150">
        <f t="shared" si="7"/>
        <v>11086.76000000001</v>
      </c>
      <c r="H35" s="157">
        <f t="shared" si="11"/>
        <v>106.55807873177369</v>
      </c>
      <c r="I35" s="158">
        <f t="shared" si="0"/>
        <v>-14252.339999999997</v>
      </c>
      <c r="J35" s="158">
        <f t="shared" si="1"/>
        <v>92.66832686794507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51508.59000000001</v>
      </c>
      <c r="S35" s="226">
        <f t="shared" si="16"/>
        <v>1.400430075695095</v>
      </c>
      <c r="T35" s="157">
        <f>E35-вересень!E35</f>
        <v>19142.29999999999</v>
      </c>
      <c r="U35" s="160">
        <f>F35-вересень!F35</f>
        <v>21097.600000000006</v>
      </c>
      <c r="V35" s="161">
        <f t="shared" si="9"/>
        <v>1955.3000000000175</v>
      </c>
      <c r="W35" s="158">
        <f t="shared" si="10"/>
        <v>110.21455102051488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34643.35</v>
      </c>
      <c r="G37" s="103">
        <f>F37-E37</f>
        <v>3.349999999998545</v>
      </c>
      <c r="H37" s="105">
        <f t="shared" si="11"/>
        <v>100.00967090069284</v>
      </c>
      <c r="I37" s="104">
        <f t="shared" si="0"/>
        <v>-6356.6500000000015</v>
      </c>
      <c r="J37" s="104">
        <f t="shared" si="1"/>
        <v>84.49597560975609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3067.3099999999977</v>
      </c>
      <c r="S37" s="216">
        <f t="shared" si="16"/>
        <v>1.0971404267286207</v>
      </c>
      <c r="T37" s="105">
        <f>E37-вересень!E37</f>
        <v>4120</v>
      </c>
      <c r="U37" s="144">
        <f>F37-вересень!F37</f>
        <v>3605.369999999999</v>
      </c>
      <c r="V37" s="106">
        <f t="shared" si="9"/>
        <v>-514.630000000001</v>
      </c>
      <c r="W37" s="104">
        <f>U37/T37*100</f>
        <v>87.50898058252425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145433.25</v>
      </c>
      <c r="G38" s="103">
        <f>F38-E38</f>
        <v>11073.25</v>
      </c>
      <c r="H38" s="105">
        <f t="shared" si="11"/>
        <v>108.24147811848765</v>
      </c>
      <c r="I38" s="104">
        <f t="shared" si="0"/>
        <v>-7905.850000000006</v>
      </c>
      <c r="J38" s="104">
        <f t="shared" si="1"/>
        <v>94.84420477229878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48429.42999999999</v>
      </c>
      <c r="S38" s="216">
        <f t="shared" si="16"/>
        <v>1.4992528129304596</v>
      </c>
      <c r="T38" s="105">
        <f>E38-вересень!E38</f>
        <v>15000</v>
      </c>
      <c r="U38" s="144">
        <f>F38-вересень!F38</f>
        <v>17461.059999999998</v>
      </c>
      <c r="V38" s="106">
        <f t="shared" si="9"/>
        <v>2461.0599999999977</v>
      </c>
      <c r="W38" s="104">
        <f>U38/T38*100</f>
        <v>116.40706666666665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56020.950000000004</v>
      </c>
      <c r="G41" s="151">
        <f>G42+G43+G44+G45+G46+G48+G50+G51+G52+G53+G54+G59+G60+G64+G47+G49</f>
        <v>5806.849999999999</v>
      </c>
      <c r="H41" s="151">
        <f>F41/E41*100</f>
        <v>111.56418217193978</v>
      </c>
      <c r="I41" s="153">
        <f>F41-D41</f>
        <v>-3004.0499999999956</v>
      </c>
      <c r="J41" s="153">
        <f>F41/D41*100</f>
        <v>94.91054637865311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1003.2200000000012</v>
      </c>
      <c r="S41" s="205">
        <f>F41/Q41</f>
        <v>1.0182344855013101</v>
      </c>
      <c r="T41" s="151">
        <f>T42+T43+T44+T45+T46+T48+T50+T51+T52+T53+T54+T59+T60+T64+T47+T49</f>
        <v>4665.8</v>
      </c>
      <c r="U41" s="151">
        <f>U42+U43+U44+U45+U46+U48+U50+U51+U52+U53+U54+U59+U60+U64+U47+U49</f>
        <v>4553.740000000001</v>
      </c>
      <c r="V41" s="151">
        <f>V42+V43+V44+V45+V46+V48+V50+V51+V52+V53+V54+V59+V60+V64</f>
        <v>-105.25999999999911</v>
      </c>
      <c r="W41" s="151">
        <f>U41/T41*100</f>
        <v>97.59826824981783</v>
      </c>
      <c r="X41" s="15">
        <f>X42+X43+X44+X45+X46+X47+X48+X50+X51+X52+X53+X54+X59+X60+X64</f>
        <v>5598.5</v>
      </c>
      <c r="Y41" s="15">
        <f>U41-X41</f>
        <v>-1044.7599999999993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638.58</v>
      </c>
      <c r="G46" s="150">
        <f t="shared" si="17"/>
        <v>422.58000000000004</v>
      </c>
      <c r="H46" s="164">
        <f t="shared" si="19"/>
        <v>295.6388888888889</v>
      </c>
      <c r="I46" s="165">
        <f t="shared" si="20"/>
        <v>378.58000000000004</v>
      </c>
      <c r="J46" s="165">
        <f t="shared" si="25"/>
        <v>245.60769230769233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430.90000000000003</v>
      </c>
      <c r="S46" s="218">
        <f t="shared" si="23"/>
        <v>3.0748266563944533</v>
      </c>
      <c r="T46" s="157">
        <f>E46-вересень!E46</f>
        <v>22</v>
      </c>
      <c r="U46" s="160">
        <f>F46-вересень!F46</f>
        <v>18.25999999999999</v>
      </c>
      <c r="V46" s="161">
        <f t="shared" si="18"/>
        <v>-3.740000000000009</v>
      </c>
      <c r="W46" s="165">
        <f t="shared" si="24"/>
        <v>0.8299999999999996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1002.2</v>
      </c>
      <c r="G48" s="150">
        <f t="shared" si="17"/>
        <v>302.20000000000005</v>
      </c>
      <c r="H48" s="164">
        <f t="shared" si="19"/>
        <v>143.17142857142858</v>
      </c>
      <c r="I48" s="165">
        <f t="shared" si="20"/>
        <v>272.20000000000005</v>
      </c>
      <c r="J48" s="165">
        <f t="shared" si="25"/>
        <v>137.28767123287673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471.18000000000006</v>
      </c>
      <c r="S48" s="218">
        <f t="shared" si="23"/>
        <v>1.8873112123837146</v>
      </c>
      <c r="T48" s="157">
        <f>E48-вересень!E48</f>
        <v>60</v>
      </c>
      <c r="U48" s="160">
        <f>F48-вересень!F48</f>
        <v>95.21000000000004</v>
      </c>
      <c r="V48" s="161">
        <f t="shared" si="18"/>
        <v>35.210000000000036</v>
      </c>
      <c r="W48" s="165">
        <f t="shared" si="24"/>
        <v>1.586833333333334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16354.91</v>
      </c>
      <c r="G50" s="150">
        <f t="shared" si="17"/>
        <v>6714.91</v>
      </c>
      <c r="H50" s="164">
        <f t="shared" si="19"/>
        <v>169.65674273858923</v>
      </c>
      <c r="I50" s="165">
        <f t="shared" si="20"/>
        <v>5354.91</v>
      </c>
      <c r="J50" s="165">
        <f t="shared" si="25"/>
        <v>148.68099999999998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7478.67</v>
      </c>
      <c r="S50" s="218">
        <f t="shared" si="23"/>
        <v>1.8425493226861824</v>
      </c>
      <c r="T50" s="157">
        <f>E50-вересень!E50</f>
        <v>700</v>
      </c>
      <c r="U50" s="160">
        <f>F50-вересень!F50</f>
        <v>1589.67</v>
      </c>
      <c r="V50" s="161">
        <f t="shared" si="18"/>
        <v>889.6700000000001</v>
      </c>
      <c r="W50" s="165">
        <f t="shared" si="24"/>
        <v>2.270957142857143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529.12</v>
      </c>
      <c r="G51" s="150">
        <f t="shared" si="17"/>
        <v>269.12</v>
      </c>
      <c r="H51" s="164">
        <f t="shared" si="19"/>
        <v>203.5076923076923</v>
      </c>
      <c r="I51" s="165">
        <f t="shared" si="20"/>
        <v>219.12</v>
      </c>
      <c r="J51" s="165">
        <f t="shared" si="25"/>
        <v>170.68387096774194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282.59000000000003</v>
      </c>
      <c r="S51" s="218">
        <f t="shared" si="23"/>
        <v>2.1462702308035535</v>
      </c>
      <c r="T51" s="157">
        <f>E51-вересень!E51</f>
        <v>25</v>
      </c>
      <c r="U51" s="160">
        <f>F51-вересень!F51</f>
        <v>91.07999999999998</v>
      </c>
      <c r="V51" s="161">
        <f t="shared" si="18"/>
        <v>66.07999999999998</v>
      </c>
      <c r="W51" s="165">
        <f t="shared" si="24"/>
        <v>3.6431999999999993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701.18</v>
      </c>
      <c r="G54" s="150">
        <f t="shared" si="17"/>
        <v>-283.82000000000005</v>
      </c>
      <c r="H54" s="164">
        <f t="shared" si="19"/>
        <v>71.18578680203045</v>
      </c>
      <c r="I54" s="165">
        <f t="shared" si="20"/>
        <v>-498.82000000000005</v>
      </c>
      <c r="J54" s="165">
        <f t="shared" si="25"/>
        <v>58.43166666666666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-4309.349999999999</v>
      </c>
      <c r="S54" s="218">
        <f t="shared" si="23"/>
        <v>0.13994128365661915</v>
      </c>
      <c r="T54" s="157">
        <f>E54-вересень!E54</f>
        <v>95</v>
      </c>
      <c r="U54" s="160">
        <f>F54-вересень!F54</f>
        <v>74.20999999999992</v>
      </c>
      <c r="V54" s="161">
        <f t="shared" si="18"/>
        <v>-20.790000000000077</v>
      </c>
      <c r="W54" s="165">
        <f t="shared" si="24"/>
        <v>0.7811578947368413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589.85</v>
      </c>
      <c r="G55" s="103">
        <f t="shared" si="17"/>
        <v>-230.14999999999998</v>
      </c>
      <c r="H55" s="105">
        <f>F55/E55*100</f>
        <v>71.9329268292683</v>
      </c>
      <c r="I55" s="104">
        <f t="shared" si="20"/>
        <v>-408.15</v>
      </c>
      <c r="J55" s="104">
        <f t="shared" si="25"/>
        <v>59.10320641282565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-112.44999999999993</v>
      </c>
      <c r="S55" s="218">
        <f t="shared" si="23"/>
        <v>0.8398832407802934</v>
      </c>
      <c r="T55" s="105">
        <f>E55-вересень!E55</f>
        <v>80</v>
      </c>
      <c r="U55" s="144">
        <f>F55-вересень!F55</f>
        <v>61.83000000000004</v>
      </c>
      <c r="V55" s="106">
        <f t="shared" si="18"/>
        <v>-18.16999999999996</v>
      </c>
      <c r="W55" s="104">
        <f t="shared" si="24"/>
        <v>0.7728750000000005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111.16</v>
      </c>
      <c r="G58" s="103">
        <f t="shared" si="17"/>
        <v>-53.84</v>
      </c>
      <c r="H58" s="105">
        <f>F58/E58*100</f>
        <v>67.36969696969697</v>
      </c>
      <c r="I58" s="104">
        <f t="shared" si="20"/>
        <v>-88.84</v>
      </c>
      <c r="J58" s="104">
        <f t="shared" si="25"/>
        <v>55.58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-4196.76</v>
      </c>
      <c r="S58" s="218">
        <f t="shared" si="23"/>
        <v>0.02580363609352077</v>
      </c>
      <c r="T58" s="105">
        <f>E58-вересень!E58</f>
        <v>15</v>
      </c>
      <c r="U58" s="144">
        <f>F58-вересень!F58</f>
        <v>12.36</v>
      </c>
      <c r="V58" s="106">
        <f t="shared" si="18"/>
        <v>-2.6400000000000006</v>
      </c>
      <c r="W58" s="104">
        <f t="shared" si="24"/>
        <v>0.824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6793.82</v>
      </c>
      <c r="G60" s="150">
        <f t="shared" si="17"/>
        <v>43.81999999999971</v>
      </c>
      <c r="H60" s="164">
        <f aca="true" t="shared" si="26" ref="H60:H65">F60/E60*100</f>
        <v>100.64918518518517</v>
      </c>
      <c r="I60" s="165">
        <f t="shared" si="20"/>
        <v>-556.1800000000003</v>
      </c>
      <c r="J60" s="165">
        <f t="shared" si="25"/>
        <v>92.43292517006803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1255.3599999999997</v>
      </c>
      <c r="S60" s="218">
        <f t="shared" si="23"/>
        <v>1.2266622851839681</v>
      </c>
      <c r="T60" s="157">
        <f>E60-вересень!E60</f>
        <v>350</v>
      </c>
      <c r="U60" s="160">
        <f>F60-вересень!F60</f>
        <v>32.25999999999931</v>
      </c>
      <c r="V60" s="161">
        <f t="shared" si="18"/>
        <v>-317.7400000000007</v>
      </c>
      <c r="W60" s="165">
        <f t="shared" si="24"/>
        <v>0.0921714285714266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1772.11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635.24</v>
      </c>
      <c r="S62" s="305">
        <f t="shared" si="23"/>
        <v>1.558762215556748</v>
      </c>
      <c r="T62" s="157"/>
      <c r="U62" s="179">
        <f>F62-вересень!F62</f>
        <v>204.24</v>
      </c>
      <c r="V62" s="166">
        <f t="shared" si="18"/>
        <v>204.24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1121197.9499999997</v>
      </c>
      <c r="G67" s="151">
        <f>F67-E67</f>
        <v>6426.649999999441</v>
      </c>
      <c r="H67" s="152">
        <f>F67/E67*100</f>
        <v>100.57649941292885</v>
      </c>
      <c r="I67" s="153">
        <f>F67-D67</f>
        <v>-236293.15000000037</v>
      </c>
      <c r="J67" s="153">
        <f>F67/D67*100</f>
        <v>82.59339232500307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268546.9299999997</v>
      </c>
      <c r="S67" s="219">
        <f>F67/Q67</f>
        <v>1.3149552673965015</v>
      </c>
      <c r="T67" s="151">
        <f>T8+T41+T65+T66</f>
        <v>122580.1</v>
      </c>
      <c r="U67" s="151">
        <f>U8+U41+U65+U66</f>
        <v>131469.84999999995</v>
      </c>
      <c r="V67" s="194">
        <f>U67-T67</f>
        <v>8889.749999999942</v>
      </c>
      <c r="W67" s="153">
        <f>U67/T67*100</f>
        <v>107.25219672687487</v>
      </c>
      <c r="X67" s="27">
        <f>X8+X41+X65+X66</f>
        <v>108115.7</v>
      </c>
      <c r="Y67" s="280">
        <f>U67-X67</f>
        <v>23354.14999999995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6792.81</v>
      </c>
      <c r="G83" s="162">
        <f t="shared" si="29"/>
        <v>392.8100000000004</v>
      </c>
      <c r="H83" s="164">
        <f>F83/E83*100</f>
        <v>106.13765625</v>
      </c>
      <c r="I83" s="167">
        <f t="shared" si="33"/>
        <v>-1567.1899999999996</v>
      </c>
      <c r="J83" s="167">
        <f>F83/D83*100</f>
        <v>81.25370813397129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-43.25999999999931</v>
      </c>
      <c r="S83" s="209">
        <f t="shared" si="28"/>
        <v>0.9936718026585452</v>
      </c>
      <c r="T83" s="157">
        <f>E83-вересень!E83</f>
        <v>6.300000000000182</v>
      </c>
      <c r="U83" s="160">
        <f>F83-вересень!F83</f>
        <v>217.3800000000001</v>
      </c>
      <c r="V83" s="167">
        <f t="shared" si="32"/>
        <v>211.07999999999993</v>
      </c>
      <c r="W83" s="167">
        <f>U83/T83*100</f>
        <v>3450.4761904760926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6831.030000000001</v>
      </c>
      <c r="G85" s="185">
        <f t="shared" si="29"/>
        <v>412.03000000000065</v>
      </c>
      <c r="H85" s="186">
        <f>F85/E85*100</f>
        <v>106.41891260320924</v>
      </c>
      <c r="I85" s="187">
        <f t="shared" si="33"/>
        <v>-1568.9699999999993</v>
      </c>
      <c r="J85" s="187">
        <f>F85/D85*100</f>
        <v>81.32178571428572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-42.31999999999971</v>
      </c>
      <c r="S85" s="209">
        <f t="shared" si="28"/>
        <v>0.9938428859289866</v>
      </c>
      <c r="T85" s="185">
        <f>T81+T84+T82+T83</f>
        <v>6.300000000000182</v>
      </c>
      <c r="U85" s="189">
        <f>U81+U84+U82+U83</f>
        <v>217.3800000000001</v>
      </c>
      <c r="V85" s="187">
        <f t="shared" si="32"/>
        <v>211.07999999999993</v>
      </c>
      <c r="W85" s="187">
        <f>U85/T85*100</f>
        <v>3450.4761904760926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30313.760000000002</v>
      </c>
      <c r="G88" s="309">
        <f>F88-E88</f>
        <v>-96429.65</v>
      </c>
      <c r="H88" s="310">
        <f>F88/E88*100</f>
        <v>23.917424976967244</v>
      </c>
      <c r="I88" s="301">
        <f>F88-D88</f>
        <v>-211947.27794</v>
      </c>
      <c r="J88" s="301">
        <f>F88/D88*100</f>
        <v>12.512849881997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1871.670000000002</v>
      </c>
      <c r="S88" s="302">
        <f t="shared" si="28"/>
        <v>1.0658063454549227</v>
      </c>
      <c r="T88" s="308">
        <f>T74+T75+T80+T85+T86</f>
        <v>26608.01</v>
      </c>
      <c r="U88" s="308">
        <f>U74+U75+U80+U85+U86</f>
        <v>5826.54</v>
      </c>
      <c r="V88" s="301">
        <f>U88-T88</f>
        <v>-20781.469999999998</v>
      </c>
      <c r="W88" s="301">
        <f>U88/T88*100</f>
        <v>21.89769171012789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1151511.7099999997</v>
      </c>
      <c r="G89" s="309">
        <f>F89-E89</f>
        <v>-90003.00000000047</v>
      </c>
      <c r="H89" s="310">
        <f>F89/E89*100</f>
        <v>92.7505490450451</v>
      </c>
      <c r="I89" s="301">
        <f>F89-D89</f>
        <v>-448240.4279400003</v>
      </c>
      <c r="J89" s="301">
        <f>F89/D89*100</f>
        <v>71.98063266743314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270418.5999999997</v>
      </c>
      <c r="S89" s="302">
        <f t="shared" si="28"/>
        <v>1.3069126258404173</v>
      </c>
      <c r="T89" s="309">
        <f>T67+T88</f>
        <v>149188.11000000002</v>
      </c>
      <c r="U89" s="309">
        <f>U67+U88</f>
        <v>137296.38999999996</v>
      </c>
      <c r="V89" s="301">
        <f>U89-T89</f>
        <v>-11891.72000000006</v>
      </c>
      <c r="W89" s="301">
        <f>U89/T89*100</f>
        <v>92.02904306516112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1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375"/>
      <c r="H92" s="375"/>
      <c r="I92" s="375"/>
      <c r="J92" s="37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43038</v>
      </c>
      <c r="D93" s="29">
        <v>12345.6</v>
      </c>
      <c r="G93" s="4" t="s">
        <v>58</v>
      </c>
      <c r="U93" s="376"/>
      <c r="V93" s="376"/>
    </row>
    <row r="94" spans="3:22" ht="15">
      <c r="C94" s="81">
        <v>43035</v>
      </c>
      <c r="D94" s="29">
        <v>10115.9</v>
      </c>
      <c r="G94" s="372"/>
      <c r="H94" s="372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376"/>
      <c r="V94" s="376"/>
    </row>
    <row r="95" spans="3:22" ht="15.75" customHeight="1">
      <c r="C95" s="81">
        <v>43034</v>
      </c>
      <c r="D95" s="29">
        <v>5326.4</v>
      </c>
      <c r="F95" s="68"/>
      <c r="G95" s="372"/>
      <c r="H95" s="372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376"/>
      <c r="V95" s="376"/>
    </row>
    <row r="96" spans="3:20" ht="15.75" customHeight="1">
      <c r="C96" s="81"/>
      <c r="F96" s="68"/>
      <c r="G96" s="369"/>
      <c r="H96" s="369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370" t="s">
        <v>56</v>
      </c>
      <c r="C97" s="371"/>
      <c r="D97" s="133">
        <v>215.6415</v>
      </c>
      <c r="E97" s="69"/>
      <c r="F97" s="125" t="s">
        <v>107</v>
      </c>
      <c r="G97" s="372"/>
      <c r="H97" s="372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372"/>
      <c r="H98" s="372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373" t="s">
        <v>59</v>
      </c>
      <c r="C99" s="374"/>
      <c r="D99" s="80">
        <v>0</v>
      </c>
      <c r="E99" s="51" t="s">
        <v>24</v>
      </c>
      <c r="F99" s="68"/>
      <c r="G99" s="372"/>
      <c r="H99" s="372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1562.2000000000003</v>
      </c>
      <c r="G100" s="68">
        <f>G48+G51+G52</f>
        <v>584.2</v>
      </c>
      <c r="H100" s="69"/>
      <c r="I100" s="69"/>
      <c r="T100" s="29">
        <f>T48+T51+T52</f>
        <v>86</v>
      </c>
      <c r="U100" s="202">
        <f>U48+U51+U52</f>
        <v>187.89000000000001</v>
      </c>
      <c r="V100" s="29">
        <f>V48+V51+V52</f>
        <v>101.89000000000001</v>
      </c>
    </row>
    <row r="101" spans="4:22" ht="15" hidden="1">
      <c r="D101" s="78"/>
      <c r="I101" s="29"/>
      <c r="U101" s="368"/>
      <c r="V101" s="368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1066869.9</v>
      </c>
      <c r="G102" s="29">
        <f>F102-E102</f>
        <v>1830.1999999997206</v>
      </c>
      <c r="H102" s="230">
        <f>F102/E102</f>
        <v>1.0017184335945408</v>
      </c>
      <c r="I102" s="29">
        <f>F102-D102</f>
        <v>-232178.7000000002</v>
      </c>
      <c r="J102" s="230">
        <f>F102/D102</f>
        <v>0.8212701972813025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126944.10999999994</v>
      </c>
      <c r="V102" s="29">
        <f>U102-T102</f>
        <v>9029.80999999994</v>
      </c>
      <c r="W102" s="230">
        <f>U102/T102</f>
        <v>1.0765794309935262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54304.18000000001</v>
      </c>
      <c r="G103" s="29">
        <f>G43+G44+G46+G48+G50+G51+G52+G53+G54+G60+G64+G47</f>
        <v>4577.61</v>
      </c>
      <c r="H103" s="230">
        <f>F103/E103</f>
        <v>1.0919451616276172</v>
      </c>
      <c r="I103" s="29">
        <f>I43+I44+I46+I48+I50+I51+I52+I53+I54+I60+I64+I47</f>
        <v>-4133.29</v>
      </c>
      <c r="J103" s="230">
        <f>F103/D103</f>
        <v>0.9291898874962571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-221.1299999999984</v>
      </c>
      <c r="S103" s="29">
        <f>S43+S44+S46+S48+S50+S51+S52+S53+S54+S60+S64+S47</f>
        <v>20.537762771771686</v>
      </c>
      <c r="T103" s="29">
        <f>T43+T44+T46+T48+T50+T51+T52+T53+T54+T60+T64+T47+T66</f>
        <v>4665.8</v>
      </c>
      <c r="U103" s="229">
        <f>U43+U44+U46+U48+U50+U51+U52+U53+U54+U60+U64+U47+U66</f>
        <v>4525.740000000002</v>
      </c>
      <c r="V103" s="29">
        <f>V43+V44+V46+V48+V50+V51+V52+V53+V54+V60+V64+V47</f>
        <v>-140.19999999999897</v>
      </c>
      <c r="W103" s="230">
        <f>U103/T103</f>
        <v>0.9699815680054871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50568.08</v>
      </c>
      <c r="G111" s="192">
        <f>F111-E111</f>
        <v>-94277.39</v>
      </c>
      <c r="H111" s="193">
        <f>F111/E111*100</f>
        <v>34.911744219546534</v>
      </c>
      <c r="I111" s="194">
        <f>F111-D111</f>
        <v>-264101.17794</v>
      </c>
      <c r="J111" s="194">
        <f>F111/D111*100</f>
        <v>16.070232068759044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47528.21</v>
      </c>
      <c r="S111" s="269">
        <f>F111/Q111</f>
        <v>16.634948205021928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1171766.0299999998</v>
      </c>
      <c r="G112" s="192">
        <f>F112-E112</f>
        <v>-87850.74000000046</v>
      </c>
      <c r="H112" s="193">
        <f>F112/E112*100</f>
        <v>93.02559777764785</v>
      </c>
      <c r="I112" s="194">
        <f>F112-D112</f>
        <v>-500394.3279400002</v>
      </c>
      <c r="J112" s="194">
        <f>F112/D112*100</f>
        <v>70.07497961759746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287633.0499999998</v>
      </c>
      <c r="S112" s="269">
        <f>F112/Q112</f>
        <v>1.3253278143747107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0.010000000009313226</v>
      </c>
    </row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X5:Y5"/>
    <mergeCell ref="G92:J92"/>
    <mergeCell ref="U93:V93"/>
    <mergeCell ref="G94:H94"/>
    <mergeCell ref="U94:V94"/>
    <mergeCell ref="G95:H95"/>
    <mergeCell ref="U95:V95"/>
    <mergeCell ref="U101:V101"/>
    <mergeCell ref="G96:H96"/>
    <mergeCell ref="B97:C97"/>
    <mergeCell ref="G97:H97"/>
    <mergeCell ref="G98:H98"/>
    <mergeCell ref="B99:C99"/>
    <mergeCell ref="G99:H99"/>
  </mergeCells>
  <printOptions/>
  <pageMargins left="0.5118110236220472" right="0.11811023622047245" top="0.15748031496062992" bottom="0.15748031496062992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9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7" sqref="E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95" t="s">
        <v>143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86"/>
      <c r="S1" s="87"/>
    </row>
    <row r="2" spans="2:19" s="1" customFormat="1" ht="15.75" customHeight="1">
      <c r="B2" s="396"/>
      <c r="C2" s="396"/>
      <c r="D2" s="396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7"/>
      <c r="B3" s="399"/>
      <c r="C3" s="400" t="s">
        <v>0</v>
      </c>
      <c r="D3" s="401" t="s">
        <v>134</v>
      </c>
      <c r="E3" s="32"/>
      <c r="F3" s="402" t="s">
        <v>26</v>
      </c>
      <c r="G3" s="403"/>
      <c r="H3" s="403"/>
      <c r="I3" s="403"/>
      <c r="J3" s="404"/>
      <c r="K3" s="83"/>
      <c r="L3" s="83"/>
      <c r="M3" s="83"/>
      <c r="N3" s="405" t="s">
        <v>123</v>
      </c>
      <c r="O3" s="406" t="s">
        <v>118</v>
      </c>
      <c r="P3" s="406"/>
      <c r="Q3" s="406"/>
      <c r="R3" s="406"/>
      <c r="S3" s="406"/>
    </row>
    <row r="4" spans="1:19" ht="22.5" customHeight="1">
      <c r="A4" s="397"/>
      <c r="B4" s="399"/>
      <c r="C4" s="400"/>
      <c r="D4" s="401"/>
      <c r="E4" s="407" t="s">
        <v>135</v>
      </c>
      <c r="F4" s="389" t="s">
        <v>33</v>
      </c>
      <c r="G4" s="377" t="s">
        <v>136</v>
      </c>
      <c r="H4" s="391" t="s">
        <v>137</v>
      </c>
      <c r="I4" s="377" t="s">
        <v>138</v>
      </c>
      <c r="J4" s="391" t="s">
        <v>139</v>
      </c>
      <c r="K4" s="85" t="s">
        <v>141</v>
      </c>
      <c r="L4" s="204" t="s">
        <v>113</v>
      </c>
      <c r="M4" s="90" t="s">
        <v>63</v>
      </c>
      <c r="N4" s="391"/>
      <c r="O4" s="393" t="s">
        <v>124</v>
      </c>
      <c r="P4" s="377" t="s">
        <v>49</v>
      </c>
      <c r="Q4" s="379" t="s">
        <v>48</v>
      </c>
      <c r="R4" s="91" t="s">
        <v>64</v>
      </c>
      <c r="S4" s="92" t="s">
        <v>63</v>
      </c>
    </row>
    <row r="5" spans="1:19" ht="67.5" customHeight="1">
      <c r="A5" s="398"/>
      <c r="B5" s="399"/>
      <c r="C5" s="400"/>
      <c r="D5" s="401"/>
      <c r="E5" s="408"/>
      <c r="F5" s="390"/>
      <c r="G5" s="378"/>
      <c r="H5" s="392"/>
      <c r="I5" s="378"/>
      <c r="J5" s="392"/>
      <c r="K5" s="380" t="s">
        <v>142</v>
      </c>
      <c r="L5" s="381"/>
      <c r="M5" s="382"/>
      <c r="N5" s="392"/>
      <c r="O5" s="394"/>
      <c r="P5" s="378"/>
      <c r="Q5" s="379"/>
      <c r="R5" s="380" t="s">
        <v>102</v>
      </c>
      <c r="S5" s="38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75"/>
      <c r="H89" s="375"/>
      <c r="I89" s="375"/>
      <c r="J89" s="37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76"/>
      <c r="P90" s="376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72"/>
      <c r="H91" s="372"/>
      <c r="I91" s="118"/>
      <c r="J91" s="412"/>
      <c r="K91" s="412"/>
      <c r="L91" s="412"/>
      <c r="M91" s="412"/>
      <c r="N91" s="412"/>
      <c r="O91" s="376"/>
      <c r="P91" s="376"/>
    </row>
    <row r="92" spans="3:16" ht="15.75" customHeight="1">
      <c r="C92" s="81">
        <v>42762</v>
      </c>
      <c r="D92" s="29">
        <v>8862.4</v>
      </c>
      <c r="F92" s="68"/>
      <c r="G92" s="372"/>
      <c r="H92" s="372"/>
      <c r="I92" s="118"/>
      <c r="J92" s="413"/>
      <c r="K92" s="413"/>
      <c r="L92" s="413"/>
      <c r="M92" s="413"/>
      <c r="N92" s="413"/>
      <c r="O92" s="376"/>
      <c r="P92" s="376"/>
    </row>
    <row r="93" spans="3:14" ht="15.75" customHeight="1">
      <c r="C93" s="81"/>
      <c r="F93" s="68"/>
      <c r="G93" s="369"/>
      <c r="H93" s="369"/>
      <c r="I93" s="124"/>
      <c r="J93" s="412"/>
      <c r="K93" s="412"/>
      <c r="L93" s="412"/>
      <c r="M93" s="412"/>
      <c r="N93" s="412"/>
    </row>
    <row r="94" spans="2:14" ht="18.75" customHeight="1">
      <c r="B94" s="370" t="s">
        <v>56</v>
      </c>
      <c r="C94" s="371"/>
      <c r="D94" s="133">
        <f>9505303.41/1000</f>
        <v>9505.30341</v>
      </c>
      <c r="E94" s="69"/>
      <c r="F94" s="125" t="s">
        <v>107</v>
      </c>
      <c r="G94" s="372"/>
      <c r="H94" s="372"/>
      <c r="I94" s="126"/>
      <c r="J94" s="412"/>
      <c r="K94" s="412"/>
      <c r="L94" s="412"/>
      <c r="M94" s="412"/>
      <c r="N94" s="412"/>
    </row>
    <row r="95" spans="6:13" ht="9.75" customHeight="1">
      <c r="F95" s="68"/>
      <c r="G95" s="372"/>
      <c r="H95" s="372"/>
      <c r="I95" s="68"/>
      <c r="J95" s="69"/>
      <c r="K95" s="69"/>
      <c r="L95" s="69"/>
      <c r="M95" s="69"/>
    </row>
    <row r="96" spans="2:13" ht="22.5" customHeight="1" hidden="1">
      <c r="B96" s="373" t="s">
        <v>59</v>
      </c>
      <c r="C96" s="374"/>
      <c r="D96" s="80">
        <v>0</v>
      </c>
      <c r="E96" s="51" t="s">
        <v>24</v>
      </c>
      <c r="F96" s="68"/>
      <c r="G96" s="372"/>
      <c r="H96" s="372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68"/>
      <c r="P98" s="36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5" sqref="A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95" t="s">
        <v>132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86"/>
      <c r="S1" s="87"/>
    </row>
    <row r="2" spans="2:19" s="1" customFormat="1" ht="15.75" customHeight="1">
      <c r="B2" s="396"/>
      <c r="C2" s="396"/>
      <c r="D2" s="396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7"/>
      <c r="B3" s="399"/>
      <c r="C3" s="400" t="s">
        <v>0</v>
      </c>
      <c r="D3" s="401" t="s">
        <v>126</v>
      </c>
      <c r="E3" s="32"/>
      <c r="F3" s="402" t="s">
        <v>26</v>
      </c>
      <c r="G3" s="403"/>
      <c r="H3" s="403"/>
      <c r="I3" s="403"/>
      <c r="J3" s="404"/>
      <c r="K3" s="83"/>
      <c r="L3" s="83"/>
      <c r="M3" s="83"/>
      <c r="N3" s="405" t="s">
        <v>129</v>
      </c>
      <c r="O3" s="406" t="s">
        <v>125</v>
      </c>
      <c r="P3" s="406"/>
      <c r="Q3" s="406"/>
      <c r="R3" s="406"/>
      <c r="S3" s="406"/>
    </row>
    <row r="4" spans="1:19" ht="22.5" customHeight="1">
      <c r="A4" s="397"/>
      <c r="B4" s="399"/>
      <c r="C4" s="400"/>
      <c r="D4" s="401"/>
      <c r="E4" s="407" t="s">
        <v>127</v>
      </c>
      <c r="F4" s="414" t="s">
        <v>33</v>
      </c>
      <c r="G4" s="377" t="s">
        <v>128</v>
      </c>
      <c r="H4" s="391" t="s">
        <v>122</v>
      </c>
      <c r="I4" s="377" t="s">
        <v>103</v>
      </c>
      <c r="J4" s="391" t="s">
        <v>104</v>
      </c>
      <c r="K4" s="85" t="s">
        <v>114</v>
      </c>
      <c r="L4" s="204" t="s">
        <v>113</v>
      </c>
      <c r="M4" s="90" t="s">
        <v>63</v>
      </c>
      <c r="N4" s="391"/>
      <c r="O4" s="393" t="s">
        <v>133</v>
      </c>
      <c r="P4" s="377" t="s">
        <v>49</v>
      </c>
      <c r="Q4" s="379" t="s">
        <v>48</v>
      </c>
      <c r="R4" s="91" t="s">
        <v>64</v>
      </c>
      <c r="S4" s="92" t="s">
        <v>63</v>
      </c>
    </row>
    <row r="5" spans="1:19" ht="67.5" customHeight="1">
      <c r="A5" s="398"/>
      <c r="B5" s="399"/>
      <c r="C5" s="400"/>
      <c r="D5" s="401"/>
      <c r="E5" s="408"/>
      <c r="F5" s="415"/>
      <c r="G5" s="378"/>
      <c r="H5" s="392"/>
      <c r="I5" s="378"/>
      <c r="J5" s="392"/>
      <c r="K5" s="380" t="s">
        <v>130</v>
      </c>
      <c r="L5" s="381"/>
      <c r="M5" s="382"/>
      <c r="N5" s="392"/>
      <c r="O5" s="394"/>
      <c r="P5" s="378"/>
      <c r="Q5" s="379"/>
      <c r="R5" s="380" t="s">
        <v>102</v>
      </c>
      <c r="S5" s="38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75"/>
      <c r="H89" s="375"/>
      <c r="I89" s="375"/>
      <c r="J89" s="37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76"/>
      <c r="P90" s="376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372"/>
      <c r="H91" s="372"/>
      <c r="I91" s="118"/>
      <c r="J91" s="412"/>
      <c r="K91" s="412"/>
      <c r="L91" s="412"/>
      <c r="M91" s="412"/>
      <c r="N91" s="412"/>
      <c r="O91" s="376"/>
      <c r="P91" s="376"/>
    </row>
    <row r="92" spans="3:16" ht="15.75" customHeight="1">
      <c r="C92" s="81">
        <v>42732</v>
      </c>
      <c r="D92" s="29">
        <v>19085.6</v>
      </c>
      <c r="F92" s="333"/>
      <c r="G92" s="372"/>
      <c r="H92" s="372"/>
      <c r="I92" s="118"/>
      <c r="J92" s="413"/>
      <c r="K92" s="413"/>
      <c r="L92" s="413"/>
      <c r="M92" s="413"/>
      <c r="N92" s="413"/>
      <c r="O92" s="376"/>
      <c r="P92" s="376"/>
    </row>
    <row r="93" spans="3:14" ht="15.75" customHeight="1">
      <c r="C93" s="81"/>
      <c r="F93" s="333"/>
      <c r="G93" s="369"/>
      <c r="H93" s="369"/>
      <c r="I93" s="124"/>
      <c r="J93" s="412"/>
      <c r="K93" s="412"/>
      <c r="L93" s="412"/>
      <c r="M93" s="412"/>
      <c r="N93" s="412"/>
    </row>
    <row r="94" spans="2:14" ht="18.75" customHeight="1">
      <c r="B94" s="370" t="s">
        <v>56</v>
      </c>
      <c r="C94" s="371"/>
      <c r="D94" s="133" t="e">
        <f>'[1]ЧТКЕ'!$G$6/1000</f>
        <v>#VALUE!</v>
      </c>
      <c r="E94" s="69"/>
      <c r="F94" s="334" t="s">
        <v>107</v>
      </c>
      <c r="G94" s="372"/>
      <c r="H94" s="372"/>
      <c r="I94" s="126"/>
      <c r="J94" s="412"/>
      <c r="K94" s="412"/>
      <c r="L94" s="412"/>
      <c r="M94" s="412"/>
      <c r="N94" s="412"/>
    </row>
    <row r="95" spans="6:13" ht="9" customHeight="1">
      <c r="F95" s="333"/>
      <c r="G95" s="372"/>
      <c r="H95" s="372"/>
      <c r="I95" s="68"/>
      <c r="J95" s="69"/>
      <c r="K95" s="69"/>
      <c r="L95" s="69"/>
      <c r="M95" s="69"/>
    </row>
    <row r="96" spans="2:13" ht="22.5" customHeight="1" hidden="1">
      <c r="B96" s="373" t="s">
        <v>59</v>
      </c>
      <c r="C96" s="374"/>
      <c r="D96" s="80">
        <v>0</v>
      </c>
      <c r="E96" s="51" t="s">
        <v>24</v>
      </c>
      <c r="F96" s="333"/>
      <c r="G96" s="372"/>
      <c r="H96" s="372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68"/>
      <c r="P98" s="368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395" t="s">
        <v>242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86"/>
      <c r="Y1" s="86"/>
      <c r="Z1" s="312"/>
    </row>
    <row r="2" spans="2:26" s="1" customFormat="1" ht="15.75" customHeight="1">
      <c r="B2" s="396"/>
      <c r="C2" s="396"/>
      <c r="D2" s="396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397"/>
      <c r="B3" s="399"/>
      <c r="C3" s="400" t="s">
        <v>0</v>
      </c>
      <c r="D3" s="401" t="s">
        <v>150</v>
      </c>
      <c r="E3" s="32"/>
      <c r="F3" s="402" t="s">
        <v>26</v>
      </c>
      <c r="G3" s="403"/>
      <c r="H3" s="403"/>
      <c r="I3" s="403"/>
      <c r="J3" s="404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5" t="s">
        <v>239</v>
      </c>
      <c r="U3" s="406" t="s">
        <v>241</v>
      </c>
      <c r="V3" s="406"/>
      <c r="W3" s="406"/>
      <c r="X3" s="406"/>
      <c r="Y3" s="406"/>
      <c r="Z3" s="359"/>
    </row>
    <row r="4" spans="1:25" ht="22.5" customHeight="1">
      <c r="A4" s="397"/>
      <c r="B4" s="399"/>
      <c r="C4" s="400"/>
      <c r="D4" s="401"/>
      <c r="E4" s="407" t="s">
        <v>236</v>
      </c>
      <c r="F4" s="389" t="s">
        <v>33</v>
      </c>
      <c r="G4" s="377" t="s">
        <v>237</v>
      </c>
      <c r="H4" s="391" t="s">
        <v>238</v>
      </c>
      <c r="I4" s="377" t="s">
        <v>138</v>
      </c>
      <c r="J4" s="391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91"/>
      <c r="U4" s="393" t="s">
        <v>243</v>
      </c>
      <c r="V4" s="377" t="s">
        <v>49</v>
      </c>
      <c r="W4" s="379" t="s">
        <v>48</v>
      </c>
      <c r="X4" s="91" t="s">
        <v>64</v>
      </c>
      <c r="Y4" s="91"/>
    </row>
    <row r="5" spans="1:25" ht="67.5" customHeight="1">
      <c r="A5" s="398"/>
      <c r="B5" s="399"/>
      <c r="C5" s="400"/>
      <c r="D5" s="401"/>
      <c r="E5" s="408"/>
      <c r="F5" s="390"/>
      <c r="G5" s="378"/>
      <c r="H5" s="392"/>
      <c r="I5" s="378"/>
      <c r="J5" s="392"/>
      <c r="K5" s="380" t="s">
        <v>247</v>
      </c>
      <c r="L5" s="381"/>
      <c r="M5" s="382"/>
      <c r="N5" s="409" t="s">
        <v>248</v>
      </c>
      <c r="O5" s="410"/>
      <c r="P5" s="411"/>
      <c r="Q5" s="386" t="s">
        <v>240</v>
      </c>
      <c r="R5" s="386"/>
      <c r="S5" s="386"/>
      <c r="T5" s="392"/>
      <c r="U5" s="394"/>
      <c r="V5" s="378"/>
      <c r="W5" s="379"/>
      <c r="X5" s="387" t="s">
        <v>215</v>
      </c>
      <c r="Y5" s="388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>
      <c r="B90" s="20" t="s">
        <v>34</v>
      </c>
      <c r="U90" s="25"/>
      <c r="Z90" s="363">
        <f t="shared" si="40"/>
        <v>0</v>
      </c>
    </row>
    <row r="91" spans="2:26" ht="15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>
      <c r="B92" s="52" t="s">
        <v>53</v>
      </c>
      <c r="C92" s="29" t="e">
        <f>IF(V67&lt;0,ABS(V67/C91),0)</f>
        <v>#DIV/0!</v>
      </c>
      <c r="D92" s="4" t="s">
        <v>24</v>
      </c>
      <c r="G92" s="375"/>
      <c r="H92" s="375"/>
      <c r="I92" s="375"/>
      <c r="J92" s="37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376"/>
      <c r="V93" s="376"/>
      <c r="Z93" s="363">
        <f t="shared" si="40"/>
        <v>0</v>
      </c>
    </row>
    <row r="94" spans="3:26" ht="15">
      <c r="C94" s="81">
        <v>43006</v>
      </c>
      <c r="D94" s="29">
        <v>10724.7</v>
      </c>
      <c r="G94" s="372"/>
      <c r="H94" s="372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376"/>
      <c r="V94" s="376"/>
      <c r="Z94" s="363">
        <f t="shared" si="40"/>
        <v>0</v>
      </c>
    </row>
    <row r="95" spans="3:26" ht="15.75" customHeight="1">
      <c r="C95" s="81">
        <v>43005</v>
      </c>
      <c r="D95" s="29">
        <v>4636.5</v>
      </c>
      <c r="F95" s="68"/>
      <c r="G95" s="372"/>
      <c r="H95" s="372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376"/>
      <c r="V95" s="376"/>
      <c r="Z95" s="363">
        <f t="shared" si="40"/>
        <v>0</v>
      </c>
    </row>
    <row r="96" spans="3:26" ht="15.75" customHeight="1">
      <c r="C96" s="81"/>
      <c r="F96" s="68"/>
      <c r="G96" s="369"/>
      <c r="H96" s="369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>
      <c r="B97" s="370" t="s">
        <v>56</v>
      </c>
      <c r="C97" s="371"/>
      <c r="D97" s="133">
        <v>980.44</v>
      </c>
      <c r="E97" s="69"/>
      <c r="F97" s="125" t="s">
        <v>107</v>
      </c>
      <c r="G97" s="372"/>
      <c r="H97" s="372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372"/>
      <c r="H98" s="372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>
      <c r="B99" s="373" t="s">
        <v>59</v>
      </c>
      <c r="C99" s="374"/>
      <c r="D99" s="80">
        <v>0</v>
      </c>
      <c r="E99" s="51" t="s">
        <v>24</v>
      </c>
      <c r="F99" s="68"/>
      <c r="G99" s="372"/>
      <c r="H99" s="372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>
      <c r="D101" s="78"/>
      <c r="I101" s="29"/>
      <c r="U101" s="368"/>
      <c r="V101" s="368"/>
      <c r="Z101" s="363">
        <f t="shared" si="40"/>
        <v>0</v>
      </c>
    </row>
    <row r="102" spans="2:26" ht="15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>
      <c r="E106" s="4" t="s">
        <v>58</v>
      </c>
      <c r="Z106" s="363">
        <f t="shared" si="40"/>
        <v>0</v>
      </c>
    </row>
    <row r="107" spans="2:26" ht="15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>
      <c r="Z109" s="363">
        <f t="shared" si="40"/>
        <v>0</v>
      </c>
    </row>
    <row r="110" spans="2:26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>
      <c r="Z125" s="363">
        <f t="shared" si="40"/>
        <v>0</v>
      </c>
    </row>
    <row r="126" ht="15">
      <c r="Z126" s="363">
        <f t="shared" si="40"/>
        <v>0</v>
      </c>
    </row>
    <row r="127" ht="15">
      <c r="Z127" s="363">
        <f t="shared" si="40"/>
        <v>0</v>
      </c>
    </row>
    <row r="128" ht="15">
      <c r="Z128" s="363">
        <f t="shared" si="40"/>
        <v>0</v>
      </c>
    </row>
    <row r="129" ht="15">
      <c r="Z129" s="363">
        <f t="shared" si="40"/>
        <v>0</v>
      </c>
    </row>
    <row r="130" ht="15">
      <c r="Z130" s="363">
        <f t="shared" si="40"/>
        <v>0</v>
      </c>
    </row>
    <row r="131" spans="2:26" ht="15">
      <c r="B131" s="360" t="s">
        <v>254</v>
      </c>
      <c r="Z131" s="363">
        <f t="shared" si="40"/>
        <v>0</v>
      </c>
    </row>
    <row r="132" spans="1:26" s="6" customFormat="1" ht="30.75" customHeight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>
      <c r="Z142" s="363"/>
    </row>
    <row r="143" spans="2:26" ht="15">
      <c r="B143" s="284" t="s">
        <v>255</v>
      </c>
      <c r="Z143" s="363"/>
    </row>
    <row r="144" spans="1:26" s="6" customFormat="1" ht="30.75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>
      <c r="Z150" s="363"/>
    </row>
    <row r="151" ht="15">
      <c r="Z151" s="363"/>
    </row>
    <row r="152" spans="2:26" ht="15">
      <c r="B152" s="284" t="s">
        <v>256</v>
      </c>
      <c r="Z152" s="363"/>
    </row>
    <row r="153" spans="1:26" s="6" customFormat="1" ht="15.75" customHeight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N5:P5"/>
    <mergeCell ref="K5:M5"/>
    <mergeCell ref="G97:H97"/>
    <mergeCell ref="V4:V5"/>
    <mergeCell ref="W4:W5"/>
    <mergeCell ref="Q5:S5"/>
    <mergeCell ref="X5:Y5"/>
    <mergeCell ref="G92:J92"/>
    <mergeCell ref="U93:V93"/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</mergeCells>
  <printOptions/>
  <pageMargins left="0.31496062992125984" right="0.11811023622047245" top="0.15748031496062992" bottom="0.15748031496062992" header="0" footer="0"/>
  <pageSetup fitToHeight="3" fitToWidth="1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7" sqref="G97:H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95" t="s">
        <v>233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86"/>
      <c r="S1" s="86"/>
    </row>
    <row r="2" spans="2:19" s="1" customFormat="1" ht="15.75" customHeight="1">
      <c r="B2" s="396"/>
      <c r="C2" s="396"/>
      <c r="D2" s="39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7"/>
      <c r="B3" s="399"/>
      <c r="C3" s="400" t="s">
        <v>0</v>
      </c>
      <c r="D3" s="401" t="s">
        <v>150</v>
      </c>
      <c r="E3" s="32"/>
      <c r="F3" s="402" t="s">
        <v>26</v>
      </c>
      <c r="G3" s="403"/>
      <c r="H3" s="403"/>
      <c r="I3" s="403"/>
      <c r="J3" s="404"/>
      <c r="K3" s="83"/>
      <c r="L3" s="83"/>
      <c r="M3" s="83"/>
      <c r="N3" s="405" t="s">
        <v>230</v>
      </c>
      <c r="O3" s="406" t="s">
        <v>235</v>
      </c>
      <c r="P3" s="406"/>
      <c r="Q3" s="406"/>
      <c r="R3" s="406"/>
      <c r="S3" s="406"/>
    </row>
    <row r="4" spans="1:19" ht="22.5" customHeight="1">
      <c r="A4" s="397"/>
      <c r="B4" s="399"/>
      <c r="C4" s="400"/>
      <c r="D4" s="401"/>
      <c r="E4" s="407" t="s">
        <v>227</v>
      </c>
      <c r="F4" s="389" t="s">
        <v>33</v>
      </c>
      <c r="G4" s="377" t="s">
        <v>228</v>
      </c>
      <c r="H4" s="391" t="s">
        <v>229</v>
      </c>
      <c r="I4" s="377" t="s">
        <v>138</v>
      </c>
      <c r="J4" s="391" t="s">
        <v>139</v>
      </c>
      <c r="K4" s="85" t="s">
        <v>141</v>
      </c>
      <c r="L4" s="204" t="s">
        <v>113</v>
      </c>
      <c r="M4" s="90" t="s">
        <v>63</v>
      </c>
      <c r="N4" s="391"/>
      <c r="O4" s="393" t="s">
        <v>234</v>
      </c>
      <c r="P4" s="377" t="s">
        <v>49</v>
      </c>
      <c r="Q4" s="379" t="s">
        <v>48</v>
      </c>
      <c r="R4" s="91" t="s">
        <v>64</v>
      </c>
      <c r="S4" s="91"/>
    </row>
    <row r="5" spans="1:19" ht="67.5" customHeight="1">
      <c r="A5" s="398"/>
      <c r="B5" s="399"/>
      <c r="C5" s="400"/>
      <c r="D5" s="401"/>
      <c r="E5" s="408"/>
      <c r="F5" s="390"/>
      <c r="G5" s="378"/>
      <c r="H5" s="392"/>
      <c r="I5" s="378"/>
      <c r="J5" s="392"/>
      <c r="K5" s="380" t="s">
        <v>231</v>
      </c>
      <c r="L5" s="381"/>
      <c r="M5" s="382"/>
      <c r="N5" s="392"/>
      <c r="O5" s="394"/>
      <c r="P5" s="378"/>
      <c r="Q5" s="379"/>
      <c r="R5" s="387" t="s">
        <v>215</v>
      </c>
      <c r="S5" s="38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75"/>
      <c r="H92" s="375"/>
      <c r="I92" s="375"/>
      <c r="J92" s="37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76"/>
      <c r="P93" s="376"/>
    </row>
    <row r="94" spans="3:16" ht="15">
      <c r="C94" s="81">
        <v>42977</v>
      </c>
      <c r="D94" s="29">
        <v>9672.2</v>
      </c>
      <c r="G94" s="372"/>
      <c r="H94" s="372"/>
      <c r="I94" s="118"/>
      <c r="J94" s="295"/>
      <c r="K94" s="295"/>
      <c r="L94" s="295"/>
      <c r="M94" s="295"/>
      <c r="N94" s="295"/>
      <c r="O94" s="376"/>
      <c r="P94" s="376"/>
    </row>
    <row r="95" spans="3:16" ht="15.75" customHeight="1">
      <c r="C95" s="81">
        <v>42976</v>
      </c>
      <c r="D95" s="29">
        <v>5224.7</v>
      </c>
      <c r="F95" s="68"/>
      <c r="G95" s="372"/>
      <c r="H95" s="372"/>
      <c r="I95" s="118"/>
      <c r="J95" s="296"/>
      <c r="K95" s="296"/>
      <c r="L95" s="296"/>
      <c r="M95" s="296"/>
      <c r="N95" s="296"/>
      <c r="O95" s="376"/>
      <c r="P95" s="376"/>
    </row>
    <row r="96" spans="3:14" ht="15.75" customHeight="1">
      <c r="C96" s="81"/>
      <c r="F96" s="68"/>
      <c r="G96" s="369"/>
      <c r="H96" s="369"/>
      <c r="I96" s="124"/>
      <c r="J96" s="295"/>
      <c r="K96" s="295"/>
      <c r="L96" s="295"/>
      <c r="M96" s="295"/>
      <c r="N96" s="295"/>
    </row>
    <row r="97" spans="2:14" ht="18" customHeight="1">
      <c r="B97" s="370" t="s">
        <v>56</v>
      </c>
      <c r="C97" s="371"/>
      <c r="D97" s="133">
        <v>8826.98</v>
      </c>
      <c r="E97" s="69"/>
      <c r="F97" s="125" t="s">
        <v>107</v>
      </c>
      <c r="G97" s="372"/>
      <c r="H97" s="372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72"/>
      <c r="H98" s="372"/>
      <c r="I98" s="68"/>
      <c r="J98" s="69"/>
      <c r="K98" s="69"/>
      <c r="L98" s="69"/>
      <c r="M98" s="69"/>
    </row>
    <row r="99" spans="2:13" ht="22.5" customHeight="1" hidden="1">
      <c r="B99" s="373" t="s">
        <v>59</v>
      </c>
      <c r="C99" s="374"/>
      <c r="D99" s="80">
        <v>0</v>
      </c>
      <c r="E99" s="51" t="s">
        <v>24</v>
      </c>
      <c r="F99" s="68"/>
      <c r="G99" s="372"/>
      <c r="H99" s="37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68"/>
      <c r="P101" s="36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6" sqref="G96:H9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95" t="s">
        <v>232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86"/>
      <c r="S1" s="86"/>
    </row>
    <row r="2" spans="2:19" s="1" customFormat="1" ht="15.75" customHeight="1">
      <c r="B2" s="396"/>
      <c r="C2" s="396"/>
      <c r="D2" s="39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7"/>
      <c r="B3" s="399"/>
      <c r="C3" s="400" t="s">
        <v>0</v>
      </c>
      <c r="D3" s="401" t="s">
        <v>150</v>
      </c>
      <c r="E3" s="32"/>
      <c r="F3" s="402" t="s">
        <v>26</v>
      </c>
      <c r="G3" s="403"/>
      <c r="H3" s="403"/>
      <c r="I3" s="403"/>
      <c r="J3" s="404"/>
      <c r="K3" s="83"/>
      <c r="L3" s="83"/>
      <c r="M3" s="83"/>
      <c r="N3" s="405" t="s">
        <v>218</v>
      </c>
      <c r="O3" s="406" t="s">
        <v>220</v>
      </c>
      <c r="P3" s="406"/>
      <c r="Q3" s="406"/>
      <c r="R3" s="406"/>
      <c r="S3" s="406"/>
    </row>
    <row r="4" spans="1:19" ht="22.5" customHeight="1">
      <c r="A4" s="397"/>
      <c r="B4" s="399"/>
      <c r="C4" s="400"/>
      <c r="D4" s="401"/>
      <c r="E4" s="407" t="s">
        <v>219</v>
      </c>
      <c r="F4" s="389" t="s">
        <v>33</v>
      </c>
      <c r="G4" s="377" t="s">
        <v>221</v>
      </c>
      <c r="H4" s="391" t="s">
        <v>222</v>
      </c>
      <c r="I4" s="377" t="s">
        <v>138</v>
      </c>
      <c r="J4" s="391" t="s">
        <v>139</v>
      </c>
      <c r="K4" s="85" t="s">
        <v>141</v>
      </c>
      <c r="L4" s="204" t="s">
        <v>113</v>
      </c>
      <c r="M4" s="90" t="s">
        <v>63</v>
      </c>
      <c r="N4" s="391"/>
      <c r="O4" s="393" t="s">
        <v>226</v>
      </c>
      <c r="P4" s="377" t="s">
        <v>49</v>
      </c>
      <c r="Q4" s="379" t="s">
        <v>48</v>
      </c>
      <c r="R4" s="91" t="s">
        <v>64</v>
      </c>
      <c r="S4" s="91"/>
    </row>
    <row r="5" spans="1:19" ht="67.5" customHeight="1">
      <c r="A5" s="398"/>
      <c r="B5" s="399"/>
      <c r="C5" s="400"/>
      <c r="D5" s="401"/>
      <c r="E5" s="408"/>
      <c r="F5" s="390"/>
      <c r="G5" s="378"/>
      <c r="H5" s="392"/>
      <c r="I5" s="378"/>
      <c r="J5" s="392"/>
      <c r="K5" s="380" t="s">
        <v>225</v>
      </c>
      <c r="L5" s="381"/>
      <c r="M5" s="382"/>
      <c r="N5" s="392"/>
      <c r="O5" s="394"/>
      <c r="P5" s="378"/>
      <c r="Q5" s="379"/>
      <c r="R5" s="387" t="s">
        <v>215</v>
      </c>
      <c r="S5" s="38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75"/>
      <c r="H92" s="375"/>
      <c r="I92" s="375"/>
      <c r="J92" s="37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76"/>
      <c r="P93" s="376"/>
    </row>
    <row r="94" spans="3:16" ht="15">
      <c r="C94" s="81">
        <v>42944</v>
      </c>
      <c r="D94" s="29">
        <v>13586.1</v>
      </c>
      <c r="G94" s="372"/>
      <c r="H94" s="372"/>
      <c r="I94" s="118"/>
      <c r="J94" s="412"/>
      <c r="K94" s="412"/>
      <c r="L94" s="412"/>
      <c r="M94" s="412"/>
      <c r="N94" s="412"/>
      <c r="O94" s="376"/>
      <c r="P94" s="376"/>
    </row>
    <row r="95" spans="3:16" ht="15.75" customHeight="1">
      <c r="C95" s="81">
        <v>42943</v>
      </c>
      <c r="D95" s="29">
        <v>6106.3</v>
      </c>
      <c r="F95" s="68"/>
      <c r="G95" s="372"/>
      <c r="H95" s="372"/>
      <c r="I95" s="118"/>
      <c r="J95" s="413"/>
      <c r="K95" s="413"/>
      <c r="L95" s="413"/>
      <c r="M95" s="413"/>
      <c r="N95" s="413"/>
      <c r="O95" s="376"/>
      <c r="P95" s="376"/>
    </row>
    <row r="96" spans="3:14" ht="15.75" customHeight="1">
      <c r="C96" s="81"/>
      <c r="F96" s="68"/>
      <c r="G96" s="369"/>
      <c r="H96" s="369"/>
      <c r="I96" s="124"/>
      <c r="J96" s="412"/>
      <c r="K96" s="412"/>
      <c r="L96" s="412"/>
      <c r="M96" s="412"/>
      <c r="N96" s="412"/>
    </row>
    <row r="97" spans="2:14" ht="18" customHeight="1">
      <c r="B97" s="370" t="s">
        <v>56</v>
      </c>
      <c r="C97" s="371"/>
      <c r="D97" s="133">
        <v>12794.02</v>
      </c>
      <c r="E97" s="69"/>
      <c r="F97" s="125" t="s">
        <v>107</v>
      </c>
      <c r="G97" s="372"/>
      <c r="H97" s="372"/>
      <c r="I97" s="126"/>
      <c r="J97" s="412"/>
      <c r="K97" s="412"/>
      <c r="L97" s="412"/>
      <c r="M97" s="412"/>
      <c r="N97" s="412"/>
    </row>
    <row r="98" spans="6:13" ht="9.75" customHeight="1" hidden="1">
      <c r="F98" s="68"/>
      <c r="G98" s="372"/>
      <c r="H98" s="372"/>
      <c r="I98" s="68"/>
      <c r="J98" s="69"/>
      <c r="K98" s="69"/>
      <c r="L98" s="69"/>
      <c r="M98" s="69"/>
    </row>
    <row r="99" spans="2:13" ht="22.5" customHeight="1" hidden="1">
      <c r="B99" s="373" t="s">
        <v>59</v>
      </c>
      <c r="C99" s="374"/>
      <c r="D99" s="80">
        <v>0</v>
      </c>
      <c r="E99" s="51" t="s">
        <v>24</v>
      </c>
      <c r="F99" s="68"/>
      <c r="G99" s="372"/>
      <c r="H99" s="37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68"/>
      <c r="P101" s="36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95" t="s">
        <v>216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86"/>
      <c r="S1" s="86"/>
    </row>
    <row r="2" spans="2:19" s="1" customFormat="1" ht="15.75" customHeight="1">
      <c r="B2" s="396"/>
      <c r="C2" s="396"/>
      <c r="D2" s="39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7"/>
      <c r="B3" s="399"/>
      <c r="C3" s="400" t="s">
        <v>0</v>
      </c>
      <c r="D3" s="401" t="s">
        <v>150</v>
      </c>
      <c r="E3" s="32"/>
      <c r="F3" s="402" t="s">
        <v>26</v>
      </c>
      <c r="G3" s="403"/>
      <c r="H3" s="403"/>
      <c r="I3" s="403"/>
      <c r="J3" s="404"/>
      <c r="K3" s="83"/>
      <c r="L3" s="83"/>
      <c r="M3" s="83"/>
      <c r="N3" s="405" t="s">
        <v>212</v>
      </c>
      <c r="O3" s="406" t="s">
        <v>213</v>
      </c>
      <c r="P3" s="406"/>
      <c r="Q3" s="406"/>
      <c r="R3" s="406"/>
      <c r="S3" s="406"/>
    </row>
    <row r="4" spans="1:19" ht="22.5" customHeight="1">
      <c r="A4" s="397"/>
      <c r="B4" s="399"/>
      <c r="C4" s="400"/>
      <c r="D4" s="401"/>
      <c r="E4" s="407" t="s">
        <v>209</v>
      </c>
      <c r="F4" s="389" t="s">
        <v>33</v>
      </c>
      <c r="G4" s="377" t="s">
        <v>210</v>
      </c>
      <c r="H4" s="391" t="s">
        <v>211</v>
      </c>
      <c r="I4" s="377" t="s">
        <v>138</v>
      </c>
      <c r="J4" s="391" t="s">
        <v>139</v>
      </c>
      <c r="K4" s="85" t="s">
        <v>141</v>
      </c>
      <c r="L4" s="204" t="s">
        <v>113</v>
      </c>
      <c r="M4" s="90" t="s">
        <v>63</v>
      </c>
      <c r="N4" s="391"/>
      <c r="O4" s="393" t="s">
        <v>217</v>
      </c>
      <c r="P4" s="377" t="s">
        <v>49</v>
      </c>
      <c r="Q4" s="379" t="s">
        <v>48</v>
      </c>
      <c r="R4" s="91" t="s">
        <v>64</v>
      </c>
      <c r="S4" s="91"/>
    </row>
    <row r="5" spans="1:19" ht="67.5" customHeight="1">
      <c r="A5" s="398"/>
      <c r="B5" s="399"/>
      <c r="C5" s="400"/>
      <c r="D5" s="401"/>
      <c r="E5" s="408"/>
      <c r="F5" s="390"/>
      <c r="G5" s="378"/>
      <c r="H5" s="392"/>
      <c r="I5" s="378"/>
      <c r="J5" s="392"/>
      <c r="K5" s="380" t="s">
        <v>214</v>
      </c>
      <c r="L5" s="381"/>
      <c r="M5" s="382"/>
      <c r="N5" s="392"/>
      <c r="O5" s="394"/>
      <c r="P5" s="378"/>
      <c r="Q5" s="379"/>
      <c r="R5" s="387" t="s">
        <v>215</v>
      </c>
      <c r="S5" s="38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375"/>
      <c r="H92" s="375"/>
      <c r="I92" s="375"/>
      <c r="J92" s="37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376"/>
      <c r="P93" s="376"/>
    </row>
    <row r="94" spans="3:16" ht="15">
      <c r="C94" s="81">
        <v>42913</v>
      </c>
      <c r="D94" s="29">
        <v>9872.9</v>
      </c>
      <c r="G94" s="372"/>
      <c r="H94" s="372"/>
      <c r="I94" s="118"/>
      <c r="J94" s="412"/>
      <c r="K94" s="412"/>
      <c r="L94" s="412"/>
      <c r="M94" s="412"/>
      <c r="N94" s="412"/>
      <c r="O94" s="376"/>
      <c r="P94" s="376"/>
    </row>
    <row r="95" spans="3:16" ht="15.75" customHeight="1">
      <c r="C95" s="81">
        <v>42912</v>
      </c>
      <c r="D95" s="29">
        <v>4876.1</v>
      </c>
      <c r="F95" s="68"/>
      <c r="G95" s="372"/>
      <c r="H95" s="372"/>
      <c r="I95" s="118"/>
      <c r="J95" s="413"/>
      <c r="K95" s="413"/>
      <c r="L95" s="413"/>
      <c r="M95" s="413"/>
      <c r="N95" s="413"/>
      <c r="O95" s="376"/>
      <c r="P95" s="376"/>
    </row>
    <row r="96" spans="3:14" ht="15.75" customHeight="1">
      <c r="C96" s="81"/>
      <c r="F96" s="68"/>
      <c r="G96" s="369"/>
      <c r="H96" s="369"/>
      <c r="I96" s="124"/>
      <c r="J96" s="412"/>
      <c r="K96" s="412"/>
      <c r="L96" s="412"/>
      <c r="M96" s="412"/>
      <c r="N96" s="412"/>
    </row>
    <row r="97" spans="2:14" ht="18" customHeight="1">
      <c r="B97" s="370" t="s">
        <v>56</v>
      </c>
      <c r="C97" s="371"/>
      <c r="D97" s="133">
        <v>225.52589</v>
      </c>
      <c r="E97" s="69"/>
      <c r="F97" s="125" t="s">
        <v>107</v>
      </c>
      <c r="G97" s="372"/>
      <c r="H97" s="372"/>
      <c r="I97" s="126"/>
      <c r="J97" s="412"/>
      <c r="K97" s="412"/>
      <c r="L97" s="412"/>
      <c r="M97" s="412"/>
      <c r="N97" s="412"/>
    </row>
    <row r="98" spans="6:13" ht="9.75" customHeight="1">
      <c r="F98" s="68"/>
      <c r="G98" s="372"/>
      <c r="H98" s="372"/>
      <c r="I98" s="68"/>
      <c r="J98" s="69"/>
      <c r="K98" s="69"/>
      <c r="L98" s="69"/>
      <c r="M98" s="69"/>
    </row>
    <row r="99" spans="2:13" ht="22.5" customHeight="1">
      <c r="B99" s="373" t="s">
        <v>59</v>
      </c>
      <c r="C99" s="374"/>
      <c r="D99" s="80">
        <v>0</v>
      </c>
      <c r="E99" s="51" t="s">
        <v>24</v>
      </c>
      <c r="F99" s="68"/>
      <c r="G99" s="372"/>
      <c r="H99" s="372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368"/>
      <c r="P101" s="368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95" t="s">
        <v>207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86"/>
      <c r="S1" s="86"/>
      <c r="T1" s="86"/>
      <c r="U1" s="87"/>
    </row>
    <row r="2" spans="2:21" s="1" customFormat="1" ht="15.75" customHeight="1">
      <c r="B2" s="396"/>
      <c r="C2" s="396"/>
      <c r="D2" s="396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97"/>
      <c r="B3" s="399"/>
      <c r="C3" s="400" t="s">
        <v>0</v>
      </c>
      <c r="D3" s="401" t="s">
        <v>150</v>
      </c>
      <c r="E3" s="32"/>
      <c r="F3" s="402" t="s">
        <v>26</v>
      </c>
      <c r="G3" s="403"/>
      <c r="H3" s="403"/>
      <c r="I3" s="403"/>
      <c r="J3" s="404"/>
      <c r="K3" s="83"/>
      <c r="L3" s="83"/>
      <c r="M3" s="83"/>
      <c r="N3" s="405" t="s">
        <v>201</v>
      </c>
      <c r="O3" s="406" t="s">
        <v>202</v>
      </c>
      <c r="P3" s="406"/>
      <c r="Q3" s="406"/>
      <c r="R3" s="406"/>
      <c r="S3" s="406"/>
      <c r="T3" s="406"/>
      <c r="U3" s="406"/>
    </row>
    <row r="4" spans="1:21" ht="22.5" customHeight="1">
      <c r="A4" s="397"/>
      <c r="B4" s="399"/>
      <c r="C4" s="400"/>
      <c r="D4" s="401"/>
      <c r="E4" s="407" t="s">
        <v>198</v>
      </c>
      <c r="F4" s="389" t="s">
        <v>33</v>
      </c>
      <c r="G4" s="377" t="s">
        <v>199</v>
      </c>
      <c r="H4" s="391" t="s">
        <v>200</v>
      </c>
      <c r="I4" s="377" t="s">
        <v>138</v>
      </c>
      <c r="J4" s="391" t="s">
        <v>139</v>
      </c>
      <c r="K4" s="85" t="s">
        <v>141</v>
      </c>
      <c r="L4" s="204" t="s">
        <v>113</v>
      </c>
      <c r="M4" s="90" t="s">
        <v>63</v>
      </c>
      <c r="N4" s="391"/>
      <c r="O4" s="393" t="s">
        <v>208</v>
      </c>
      <c r="P4" s="377" t="s">
        <v>49</v>
      </c>
      <c r="Q4" s="37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98"/>
      <c r="B5" s="399"/>
      <c r="C5" s="400"/>
      <c r="D5" s="401"/>
      <c r="E5" s="408"/>
      <c r="F5" s="390"/>
      <c r="G5" s="378"/>
      <c r="H5" s="392"/>
      <c r="I5" s="378"/>
      <c r="J5" s="392"/>
      <c r="K5" s="380" t="s">
        <v>204</v>
      </c>
      <c r="L5" s="381"/>
      <c r="M5" s="382"/>
      <c r="N5" s="392"/>
      <c r="O5" s="394"/>
      <c r="P5" s="378"/>
      <c r="Q5" s="379"/>
      <c r="R5" s="387" t="s">
        <v>203</v>
      </c>
      <c r="S5" s="388"/>
      <c r="T5" s="386" t="s">
        <v>194</v>
      </c>
      <c r="U5" s="386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75"/>
      <c r="H92" s="375"/>
      <c r="I92" s="375"/>
      <c r="J92" s="37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76"/>
      <c r="P93" s="376"/>
    </row>
    <row r="94" spans="3:16" ht="15">
      <c r="C94" s="81">
        <v>42885</v>
      </c>
      <c r="D94" s="29">
        <v>10664.9</v>
      </c>
      <c r="F94" s="113" t="s">
        <v>58</v>
      </c>
      <c r="G94" s="372"/>
      <c r="H94" s="372"/>
      <c r="I94" s="118"/>
      <c r="J94" s="412"/>
      <c r="K94" s="412"/>
      <c r="L94" s="412"/>
      <c r="M94" s="412"/>
      <c r="N94" s="412"/>
      <c r="O94" s="376"/>
      <c r="P94" s="376"/>
    </row>
    <row r="95" spans="3:16" ht="15.75" customHeight="1">
      <c r="C95" s="81">
        <v>42884</v>
      </c>
      <c r="D95" s="29">
        <v>6919.44</v>
      </c>
      <c r="F95" s="68"/>
      <c r="G95" s="372"/>
      <c r="H95" s="372"/>
      <c r="I95" s="118"/>
      <c r="J95" s="413"/>
      <c r="K95" s="413"/>
      <c r="L95" s="413"/>
      <c r="M95" s="413"/>
      <c r="N95" s="413"/>
      <c r="O95" s="376"/>
      <c r="P95" s="376"/>
    </row>
    <row r="96" spans="3:14" ht="15.75" customHeight="1">
      <c r="C96" s="81"/>
      <c r="F96" s="68"/>
      <c r="G96" s="369"/>
      <c r="H96" s="369"/>
      <c r="I96" s="124"/>
      <c r="J96" s="412"/>
      <c r="K96" s="412"/>
      <c r="L96" s="412"/>
      <c r="M96" s="412"/>
      <c r="N96" s="412"/>
    </row>
    <row r="97" spans="2:14" ht="18" customHeight="1">
      <c r="B97" s="370" t="s">
        <v>56</v>
      </c>
      <c r="C97" s="371"/>
      <c r="D97" s="133">
        <v>1135.71022</v>
      </c>
      <c r="E97" s="69"/>
      <c r="F97" s="125" t="s">
        <v>107</v>
      </c>
      <c r="G97" s="372"/>
      <c r="H97" s="372"/>
      <c r="I97" s="126"/>
      <c r="J97" s="412"/>
      <c r="K97" s="412"/>
      <c r="L97" s="412"/>
      <c r="M97" s="412"/>
      <c r="N97" s="412"/>
    </row>
    <row r="98" spans="6:13" ht="9.75" customHeight="1" hidden="1">
      <c r="F98" s="68"/>
      <c r="G98" s="372"/>
      <c r="H98" s="372"/>
      <c r="I98" s="68"/>
      <c r="J98" s="69"/>
      <c r="K98" s="69"/>
      <c r="L98" s="69"/>
      <c r="M98" s="69"/>
    </row>
    <row r="99" spans="2:13" ht="22.5" customHeight="1" hidden="1">
      <c r="B99" s="373" t="s">
        <v>59</v>
      </c>
      <c r="C99" s="374"/>
      <c r="D99" s="80">
        <v>0</v>
      </c>
      <c r="E99" s="51" t="s">
        <v>24</v>
      </c>
      <c r="F99" s="68"/>
      <c r="G99" s="372"/>
      <c r="H99" s="37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68"/>
      <c r="P101" s="36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95" t="s">
        <v>196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86"/>
      <c r="S1" s="86"/>
      <c r="T1" s="86"/>
      <c r="U1" s="87"/>
    </row>
    <row r="2" spans="2:21" s="1" customFormat="1" ht="15.75" customHeight="1">
      <c r="B2" s="396"/>
      <c r="C2" s="396"/>
      <c r="D2" s="396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97"/>
      <c r="B3" s="399"/>
      <c r="C3" s="400" t="s">
        <v>0</v>
      </c>
      <c r="D3" s="401" t="s">
        <v>150</v>
      </c>
      <c r="E3" s="32"/>
      <c r="F3" s="402" t="s">
        <v>26</v>
      </c>
      <c r="G3" s="403"/>
      <c r="H3" s="403"/>
      <c r="I3" s="403"/>
      <c r="J3" s="404"/>
      <c r="K3" s="83"/>
      <c r="L3" s="83"/>
      <c r="M3" s="83"/>
      <c r="N3" s="405" t="s">
        <v>191</v>
      </c>
      <c r="O3" s="406" t="s">
        <v>190</v>
      </c>
      <c r="P3" s="406"/>
      <c r="Q3" s="406"/>
      <c r="R3" s="406"/>
      <c r="S3" s="406"/>
      <c r="T3" s="406"/>
      <c r="U3" s="406"/>
    </row>
    <row r="4" spans="1:21" ht="22.5" customHeight="1">
      <c r="A4" s="397"/>
      <c r="B4" s="399"/>
      <c r="C4" s="400"/>
      <c r="D4" s="401"/>
      <c r="E4" s="407" t="s">
        <v>187</v>
      </c>
      <c r="F4" s="389" t="s">
        <v>33</v>
      </c>
      <c r="G4" s="377" t="s">
        <v>188</v>
      </c>
      <c r="H4" s="391" t="s">
        <v>189</v>
      </c>
      <c r="I4" s="377" t="s">
        <v>138</v>
      </c>
      <c r="J4" s="391" t="s">
        <v>139</v>
      </c>
      <c r="K4" s="85" t="s">
        <v>141</v>
      </c>
      <c r="L4" s="204" t="s">
        <v>113</v>
      </c>
      <c r="M4" s="90" t="s">
        <v>63</v>
      </c>
      <c r="N4" s="391"/>
      <c r="O4" s="393" t="s">
        <v>197</v>
      </c>
      <c r="P4" s="377" t="s">
        <v>49</v>
      </c>
      <c r="Q4" s="37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98"/>
      <c r="B5" s="399"/>
      <c r="C5" s="400"/>
      <c r="D5" s="401"/>
      <c r="E5" s="408"/>
      <c r="F5" s="390"/>
      <c r="G5" s="378"/>
      <c r="H5" s="392"/>
      <c r="I5" s="378"/>
      <c r="J5" s="392"/>
      <c r="K5" s="380" t="s">
        <v>192</v>
      </c>
      <c r="L5" s="381"/>
      <c r="M5" s="382"/>
      <c r="N5" s="392"/>
      <c r="O5" s="394"/>
      <c r="P5" s="378"/>
      <c r="Q5" s="379"/>
      <c r="R5" s="387" t="s">
        <v>193</v>
      </c>
      <c r="S5" s="388"/>
      <c r="T5" s="386" t="s">
        <v>194</v>
      </c>
      <c r="U5" s="386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75"/>
      <c r="H92" s="375"/>
      <c r="I92" s="375"/>
      <c r="J92" s="37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76"/>
      <c r="P93" s="376"/>
    </row>
    <row r="94" spans="3:16" ht="15">
      <c r="C94" s="81">
        <v>42852</v>
      </c>
      <c r="D94" s="29">
        <v>13266.8</v>
      </c>
      <c r="F94" s="113" t="s">
        <v>58</v>
      </c>
      <c r="G94" s="372"/>
      <c r="H94" s="372"/>
      <c r="I94" s="118"/>
      <c r="J94" s="412"/>
      <c r="K94" s="412"/>
      <c r="L94" s="412"/>
      <c r="M94" s="412"/>
      <c r="N94" s="412"/>
      <c r="O94" s="376"/>
      <c r="P94" s="376"/>
    </row>
    <row r="95" spans="3:16" ht="15.75" customHeight="1">
      <c r="C95" s="81">
        <v>42851</v>
      </c>
      <c r="D95" s="29">
        <v>6064.2</v>
      </c>
      <c r="F95" s="68"/>
      <c r="G95" s="372"/>
      <c r="H95" s="372"/>
      <c r="I95" s="118"/>
      <c r="J95" s="413"/>
      <c r="K95" s="413"/>
      <c r="L95" s="413"/>
      <c r="M95" s="413"/>
      <c r="N95" s="413"/>
      <c r="O95" s="376"/>
      <c r="P95" s="376"/>
    </row>
    <row r="96" spans="3:14" ht="15.75" customHeight="1">
      <c r="C96" s="81"/>
      <c r="F96" s="68"/>
      <c r="G96" s="369"/>
      <c r="H96" s="369"/>
      <c r="I96" s="124"/>
      <c r="J96" s="412"/>
      <c r="K96" s="412"/>
      <c r="L96" s="412"/>
      <c r="M96" s="412"/>
      <c r="N96" s="412"/>
    </row>
    <row r="97" spans="2:14" ht="18" customHeight="1">
      <c r="B97" s="370" t="s">
        <v>56</v>
      </c>
      <c r="C97" s="371"/>
      <c r="D97" s="133">
        <v>102.57358</v>
      </c>
      <c r="E97" s="69"/>
      <c r="F97" s="125" t="s">
        <v>107</v>
      </c>
      <c r="G97" s="372"/>
      <c r="H97" s="372"/>
      <c r="I97" s="126"/>
      <c r="J97" s="412"/>
      <c r="K97" s="412"/>
      <c r="L97" s="412"/>
      <c r="M97" s="412"/>
      <c r="N97" s="412"/>
    </row>
    <row r="98" spans="6:13" ht="9.75" customHeight="1" hidden="1">
      <c r="F98" s="68"/>
      <c r="G98" s="372"/>
      <c r="H98" s="372"/>
      <c r="I98" s="68"/>
      <c r="J98" s="69"/>
      <c r="K98" s="69"/>
      <c r="L98" s="69"/>
      <c r="M98" s="69"/>
    </row>
    <row r="99" spans="2:13" ht="22.5" customHeight="1" hidden="1">
      <c r="B99" s="373" t="s">
        <v>59</v>
      </c>
      <c r="C99" s="374"/>
      <c r="D99" s="80">
        <v>0</v>
      </c>
      <c r="E99" s="51" t="s">
        <v>24</v>
      </c>
      <c r="F99" s="68"/>
      <c r="G99" s="372"/>
      <c r="H99" s="37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68"/>
      <c r="P101" s="36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95" t="s">
        <v>185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86"/>
      <c r="S1" s="87"/>
      <c r="T1" s="246"/>
      <c r="U1" s="249"/>
      <c r="V1" s="259"/>
      <c r="W1" s="259"/>
    </row>
    <row r="2" spans="2:23" s="1" customFormat="1" ht="15.75" customHeight="1">
      <c r="B2" s="396"/>
      <c r="C2" s="396"/>
      <c r="D2" s="396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97"/>
      <c r="B3" s="399"/>
      <c r="C3" s="400" t="s">
        <v>0</v>
      </c>
      <c r="D3" s="401" t="s">
        <v>150</v>
      </c>
      <c r="E3" s="32"/>
      <c r="F3" s="402" t="s">
        <v>26</v>
      </c>
      <c r="G3" s="403"/>
      <c r="H3" s="403"/>
      <c r="I3" s="403"/>
      <c r="J3" s="404"/>
      <c r="K3" s="83"/>
      <c r="L3" s="83"/>
      <c r="M3" s="83"/>
      <c r="N3" s="405" t="s">
        <v>163</v>
      </c>
      <c r="O3" s="406" t="s">
        <v>164</v>
      </c>
      <c r="P3" s="406"/>
      <c r="Q3" s="406"/>
      <c r="R3" s="406"/>
      <c r="S3" s="406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97"/>
      <c r="B4" s="399"/>
      <c r="C4" s="400"/>
      <c r="D4" s="401"/>
      <c r="E4" s="407" t="s">
        <v>153</v>
      </c>
      <c r="F4" s="389" t="s">
        <v>33</v>
      </c>
      <c r="G4" s="377" t="s">
        <v>162</v>
      </c>
      <c r="H4" s="391" t="s">
        <v>176</v>
      </c>
      <c r="I4" s="377" t="s">
        <v>138</v>
      </c>
      <c r="J4" s="391" t="s">
        <v>139</v>
      </c>
      <c r="K4" s="85" t="s">
        <v>141</v>
      </c>
      <c r="L4" s="204" t="s">
        <v>113</v>
      </c>
      <c r="M4" s="90" t="s">
        <v>63</v>
      </c>
      <c r="N4" s="391"/>
      <c r="O4" s="393" t="s">
        <v>186</v>
      </c>
      <c r="P4" s="377" t="s">
        <v>49</v>
      </c>
      <c r="Q4" s="379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98"/>
      <c r="B5" s="399"/>
      <c r="C5" s="400"/>
      <c r="D5" s="401"/>
      <c r="E5" s="408"/>
      <c r="F5" s="390"/>
      <c r="G5" s="378"/>
      <c r="H5" s="392"/>
      <c r="I5" s="378"/>
      <c r="J5" s="392"/>
      <c r="K5" s="380" t="s">
        <v>169</v>
      </c>
      <c r="L5" s="381"/>
      <c r="M5" s="382"/>
      <c r="N5" s="392"/>
      <c r="O5" s="394"/>
      <c r="P5" s="378"/>
      <c r="Q5" s="379"/>
      <c r="R5" s="380" t="s">
        <v>102</v>
      </c>
      <c r="S5" s="382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75"/>
      <c r="H92" s="375"/>
      <c r="I92" s="375"/>
      <c r="J92" s="37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76"/>
      <c r="P93" s="376"/>
    </row>
    <row r="94" spans="3:16" ht="15">
      <c r="C94" s="81">
        <v>42824</v>
      </c>
      <c r="D94" s="29">
        <v>11112.7</v>
      </c>
      <c r="F94" s="113" t="s">
        <v>58</v>
      </c>
      <c r="G94" s="372"/>
      <c r="H94" s="372"/>
      <c r="I94" s="118"/>
      <c r="J94" s="412"/>
      <c r="K94" s="412"/>
      <c r="L94" s="412"/>
      <c r="M94" s="412"/>
      <c r="N94" s="412"/>
      <c r="O94" s="376"/>
      <c r="P94" s="376"/>
    </row>
    <row r="95" spans="3:16" ht="15.75" customHeight="1">
      <c r="C95" s="81">
        <v>42823</v>
      </c>
      <c r="D95" s="29">
        <v>8830.3</v>
      </c>
      <c r="F95" s="68"/>
      <c r="G95" s="372"/>
      <c r="H95" s="372"/>
      <c r="I95" s="118"/>
      <c r="J95" s="413"/>
      <c r="K95" s="413"/>
      <c r="L95" s="413"/>
      <c r="M95" s="413"/>
      <c r="N95" s="413"/>
      <c r="O95" s="376"/>
      <c r="P95" s="376"/>
    </row>
    <row r="96" spans="3:14" ht="15.75" customHeight="1">
      <c r="C96" s="81"/>
      <c r="F96" s="68"/>
      <c r="G96" s="369"/>
      <c r="H96" s="369"/>
      <c r="I96" s="124"/>
      <c r="J96" s="412"/>
      <c r="K96" s="412"/>
      <c r="L96" s="412"/>
      <c r="M96" s="412"/>
      <c r="N96" s="412"/>
    </row>
    <row r="97" spans="2:14" ht="18" customHeight="1">
      <c r="B97" s="370" t="s">
        <v>56</v>
      </c>
      <c r="C97" s="371"/>
      <c r="D97" s="133">
        <v>1399.2856000000002</v>
      </c>
      <c r="E97" s="69"/>
      <c r="F97" s="125" t="s">
        <v>107</v>
      </c>
      <c r="G97" s="372"/>
      <c r="H97" s="372"/>
      <c r="I97" s="126"/>
      <c r="J97" s="412"/>
      <c r="K97" s="412"/>
      <c r="L97" s="412"/>
      <c r="M97" s="412"/>
      <c r="N97" s="412"/>
    </row>
    <row r="98" spans="6:13" ht="9.75" customHeight="1">
      <c r="F98" s="68"/>
      <c r="G98" s="372"/>
      <c r="H98" s="372"/>
      <c r="I98" s="68"/>
      <c r="J98" s="69"/>
      <c r="K98" s="69"/>
      <c r="L98" s="69"/>
      <c r="M98" s="69"/>
    </row>
    <row r="99" spans="2:13" ht="22.5" customHeight="1" hidden="1">
      <c r="B99" s="373" t="s">
        <v>59</v>
      </c>
      <c r="C99" s="374"/>
      <c r="D99" s="80">
        <v>0</v>
      </c>
      <c r="E99" s="51" t="s">
        <v>24</v>
      </c>
      <c r="F99" s="68"/>
      <c r="G99" s="372"/>
      <c r="H99" s="372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68"/>
      <c r="P101" s="36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8" sqref="C18:D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95" t="s">
        <v>151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86"/>
      <c r="S1" s="87"/>
    </row>
    <row r="2" spans="2:19" s="1" customFormat="1" ht="15.75" customHeight="1">
      <c r="B2" s="396"/>
      <c r="C2" s="396"/>
      <c r="D2" s="396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7"/>
      <c r="B3" s="399"/>
      <c r="C3" s="400" t="s">
        <v>0</v>
      </c>
      <c r="D3" s="401" t="s">
        <v>150</v>
      </c>
      <c r="E3" s="32"/>
      <c r="F3" s="402" t="s">
        <v>26</v>
      </c>
      <c r="G3" s="403"/>
      <c r="H3" s="403"/>
      <c r="I3" s="403"/>
      <c r="J3" s="404"/>
      <c r="K3" s="83"/>
      <c r="L3" s="83"/>
      <c r="M3" s="83"/>
      <c r="N3" s="405" t="s">
        <v>144</v>
      </c>
      <c r="O3" s="406" t="s">
        <v>148</v>
      </c>
      <c r="P3" s="406"/>
      <c r="Q3" s="406"/>
      <c r="R3" s="406"/>
      <c r="S3" s="406"/>
    </row>
    <row r="4" spans="1:19" ht="22.5" customHeight="1">
      <c r="A4" s="397"/>
      <c r="B4" s="399"/>
      <c r="C4" s="400"/>
      <c r="D4" s="401"/>
      <c r="E4" s="407" t="s">
        <v>149</v>
      </c>
      <c r="F4" s="389" t="s">
        <v>33</v>
      </c>
      <c r="G4" s="377" t="s">
        <v>145</v>
      </c>
      <c r="H4" s="391" t="s">
        <v>146</v>
      </c>
      <c r="I4" s="377" t="s">
        <v>138</v>
      </c>
      <c r="J4" s="391" t="s">
        <v>139</v>
      </c>
      <c r="K4" s="85" t="s">
        <v>141</v>
      </c>
      <c r="L4" s="204" t="s">
        <v>113</v>
      </c>
      <c r="M4" s="90" t="s">
        <v>63</v>
      </c>
      <c r="N4" s="391"/>
      <c r="O4" s="393" t="s">
        <v>152</v>
      </c>
      <c r="P4" s="377" t="s">
        <v>49</v>
      </c>
      <c r="Q4" s="379" t="s">
        <v>48</v>
      </c>
      <c r="R4" s="91" t="s">
        <v>64</v>
      </c>
      <c r="S4" s="92" t="s">
        <v>63</v>
      </c>
    </row>
    <row r="5" spans="1:19" ht="67.5" customHeight="1">
      <c r="A5" s="398"/>
      <c r="B5" s="399"/>
      <c r="C5" s="400"/>
      <c r="D5" s="401"/>
      <c r="E5" s="408"/>
      <c r="F5" s="390"/>
      <c r="G5" s="378"/>
      <c r="H5" s="392"/>
      <c r="I5" s="378"/>
      <c r="J5" s="392"/>
      <c r="K5" s="380" t="s">
        <v>147</v>
      </c>
      <c r="L5" s="381"/>
      <c r="M5" s="382"/>
      <c r="N5" s="392"/>
      <c r="O5" s="394"/>
      <c r="P5" s="378"/>
      <c r="Q5" s="379"/>
      <c r="R5" s="380" t="s">
        <v>102</v>
      </c>
      <c r="S5" s="38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75"/>
      <c r="H89" s="375"/>
      <c r="I89" s="375"/>
      <c r="J89" s="37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76"/>
      <c r="P90" s="376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72"/>
      <c r="H91" s="372"/>
      <c r="I91" s="118"/>
      <c r="J91" s="412"/>
      <c r="K91" s="412"/>
      <c r="L91" s="412"/>
      <c r="M91" s="412"/>
      <c r="N91" s="412"/>
      <c r="O91" s="376"/>
      <c r="P91" s="376"/>
    </row>
    <row r="92" spans="3:16" ht="15.75" customHeight="1">
      <c r="C92" s="81">
        <v>42790</v>
      </c>
      <c r="D92" s="29">
        <v>4206.9</v>
      </c>
      <c r="F92" s="68"/>
      <c r="G92" s="372"/>
      <c r="H92" s="372"/>
      <c r="I92" s="118"/>
      <c r="J92" s="413"/>
      <c r="K92" s="413"/>
      <c r="L92" s="413"/>
      <c r="M92" s="413"/>
      <c r="N92" s="413"/>
      <c r="O92" s="376"/>
      <c r="P92" s="376"/>
    </row>
    <row r="93" spans="3:14" ht="15.75" customHeight="1">
      <c r="C93" s="81"/>
      <c r="F93" s="68"/>
      <c r="G93" s="369"/>
      <c r="H93" s="369"/>
      <c r="I93" s="124"/>
      <c r="J93" s="412"/>
      <c r="K93" s="412"/>
      <c r="L93" s="412"/>
      <c r="M93" s="412"/>
      <c r="N93" s="412"/>
    </row>
    <row r="94" spans="2:14" ht="18.75" customHeight="1">
      <c r="B94" s="370" t="s">
        <v>56</v>
      </c>
      <c r="C94" s="371"/>
      <c r="D94" s="133">
        <v>7713.34596</v>
      </c>
      <c r="E94" s="69"/>
      <c r="F94" s="125" t="s">
        <v>107</v>
      </c>
      <c r="G94" s="372"/>
      <c r="H94" s="372"/>
      <c r="I94" s="126"/>
      <c r="J94" s="412"/>
      <c r="K94" s="412"/>
      <c r="L94" s="412"/>
      <c r="M94" s="412"/>
      <c r="N94" s="412"/>
    </row>
    <row r="95" spans="6:13" ht="9.75" customHeight="1">
      <c r="F95" s="68"/>
      <c r="G95" s="372"/>
      <c r="H95" s="372"/>
      <c r="I95" s="68"/>
      <c r="J95" s="69"/>
      <c r="K95" s="69"/>
      <c r="L95" s="69"/>
      <c r="M95" s="69"/>
    </row>
    <row r="96" spans="2:13" ht="22.5" customHeight="1" hidden="1">
      <c r="B96" s="373" t="s">
        <v>59</v>
      </c>
      <c r="C96" s="374"/>
      <c r="D96" s="80">
        <v>0</v>
      </c>
      <c r="E96" s="51" t="s">
        <v>24</v>
      </c>
      <c r="F96" s="68"/>
      <c r="G96" s="372"/>
      <c r="H96" s="372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68"/>
      <c r="P98" s="36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2017-10-31T10:06:00Z</cp:lastPrinted>
  <dcterms:created xsi:type="dcterms:W3CDTF">2003-07-28T11:27:56Z</dcterms:created>
  <dcterms:modified xsi:type="dcterms:W3CDTF">2017-10-31T12:49:31Z</dcterms:modified>
  <cp:category/>
  <cp:version/>
  <cp:contentType/>
  <cp:contentStatus/>
</cp:coreProperties>
</file>